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1355" windowHeight="5895" activeTab="0"/>
  </bookViews>
  <sheets>
    <sheet name="A. indices pago y proporciones" sheetId="1" r:id="rId1"/>
    <sheet name="Parte B. indicadores propuesta" sheetId="2" r:id="rId2"/>
    <sheet name="Parte A cartera en riesgo" sheetId="3" r:id="rId3"/>
    <sheet name="Parte A. Ind.atraso" sheetId="4" r:id="rId4"/>
  </sheets>
  <definedNames/>
  <calcPr fullCalcOnLoad="1"/>
</workbook>
</file>

<file path=xl/comments3.xml><?xml version="1.0" encoding="utf-8"?>
<comments xmlns="http://schemas.openxmlformats.org/spreadsheetml/2006/main">
  <authors>
    <author>dinforsoc-063</author>
  </authors>
  <commentList>
    <comment ref="C1" authorId="0">
      <text>
        <r>
          <rPr>
            <sz val="8"/>
            <rFont val="Tahoma"/>
            <family val="0"/>
          </rPr>
          <t>Cantidad de cuotas</t>
        </r>
      </text>
    </comment>
  </commentList>
</comments>
</file>

<file path=xl/comments4.xml><?xml version="1.0" encoding="utf-8"?>
<comments xmlns="http://schemas.openxmlformats.org/spreadsheetml/2006/main">
  <authors>
    <author>dinforsoc-063</author>
  </authors>
  <commentList>
    <comment ref="C3" authorId="0">
      <text>
        <r>
          <rPr>
            <sz val="8"/>
            <rFont val="Tahoma"/>
            <family val="0"/>
          </rPr>
          <t>Cantidad de cuotas</t>
        </r>
      </text>
    </comment>
  </commentList>
</comments>
</file>

<file path=xl/sharedStrings.xml><?xml version="1.0" encoding="utf-8"?>
<sst xmlns="http://schemas.openxmlformats.org/spreadsheetml/2006/main" count="88" uniqueCount="42">
  <si>
    <t>Cuotas Pagas</t>
  </si>
  <si>
    <t xml:space="preserve"> </t>
  </si>
  <si>
    <t>Monto pendiente</t>
  </si>
  <si>
    <t>31-60 días</t>
  </si>
  <si>
    <t>61-90 días</t>
  </si>
  <si>
    <t>Importe cuotas</t>
  </si>
  <si>
    <t>monto atrasado</t>
  </si>
  <si>
    <t>Cuotas en Mora semanales</t>
  </si>
  <si>
    <t>Cuotas a vencer</t>
  </si>
  <si>
    <t>91-120</t>
  </si>
  <si>
    <t>121-150</t>
  </si>
  <si>
    <t>151-180</t>
  </si>
  <si>
    <t>Monto desembolsado</t>
  </si>
  <si>
    <t>Cartera en riesgo</t>
  </si>
  <si>
    <t>Proporción costo de operación</t>
  </si>
  <si>
    <t>costo por préstamo</t>
  </si>
  <si>
    <t>Indice de pago incluyendo montos vencidos</t>
  </si>
  <si>
    <t xml:space="preserve">Apalancamiento = </t>
  </si>
  <si>
    <t>Rendimiento patrimonial</t>
  </si>
  <si>
    <t>Rendimiento del activo</t>
  </si>
  <si>
    <t>Eficiencia de operación</t>
  </si>
  <si>
    <t>Rendimiento del activo productivo</t>
  </si>
  <si>
    <t>Proporción de costo financiero</t>
  </si>
  <si>
    <t>Proporción de provisiones para pérdidas de préstamos</t>
  </si>
  <si>
    <t>Costo de préstamo</t>
  </si>
  <si>
    <t>Productividad oficial de crédito</t>
  </si>
  <si>
    <t>Importe del crédito</t>
  </si>
  <si>
    <t xml:space="preserve"> 1-30 dias</t>
  </si>
  <si>
    <t>Atraso total</t>
  </si>
  <si>
    <t>Cuotas en Mora semanal</t>
  </si>
  <si>
    <t>Monto desemb.</t>
  </si>
  <si>
    <t>Indice de atraso</t>
  </si>
  <si>
    <t>1-30 dias</t>
  </si>
  <si>
    <t>Antigüedad</t>
  </si>
  <si>
    <t>M;nto atrasado</t>
  </si>
  <si>
    <t>Promedio cartera pendiente</t>
  </si>
  <si>
    <t>UNIVERSIDAD NACIONAL DE SALTA</t>
  </si>
  <si>
    <t>FACULTAD DE CIENCIAS ECONOMICAS, JURIDICAS Y SOCIALES</t>
  </si>
  <si>
    <r>
      <t>Cátedra:</t>
    </r>
    <r>
      <rPr>
        <b/>
        <sz val="11"/>
        <rFont val="Arial"/>
        <family val="2"/>
      </rPr>
      <t xml:space="preserve"> MICROFINANZAS</t>
    </r>
  </si>
  <si>
    <t>SOLUCION PROPUESTA</t>
  </si>
  <si>
    <t>Practico 1</t>
  </si>
  <si>
    <t>INDICADORES DE RENDIMIENTO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</si>
</sst>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[$$-2C0A]\ * #,##0_ ;_ [$$-2C0A]\ * \-#,##0_ ;_ [$$-2C0A]\ * &quot;-&quot;_ ;_ @_ "/>
    <numFmt numFmtId="165" formatCode="&quot;$&quot;\ #,##0.0;[Red]&quot;$&quot;\ \-#,##0.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0.0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wrapText="1"/>
    </xf>
    <xf numFmtId="9" fontId="0" fillId="0" borderId="0" xfId="54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/>
    </xf>
    <xf numFmtId="9" fontId="6" fillId="0" borderId="10" xfId="54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9" fontId="6" fillId="0" borderId="10" xfId="54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2" max="2" width="40.28125" style="0" customWidth="1"/>
  </cols>
  <sheetData>
    <row r="2" spans="1:3" ht="15">
      <c r="A2" s="22" t="s">
        <v>36</v>
      </c>
      <c r="C2" s="1" t="s">
        <v>1</v>
      </c>
    </row>
    <row r="3" ht="15">
      <c r="A3" s="22" t="s">
        <v>37</v>
      </c>
    </row>
    <row r="4" ht="15">
      <c r="A4" s="23" t="s">
        <v>38</v>
      </c>
    </row>
    <row r="5" ht="15">
      <c r="A5" s="22"/>
    </row>
    <row r="6" spans="1:4" ht="15">
      <c r="A6" s="22"/>
      <c r="D6" s="1" t="s">
        <v>40</v>
      </c>
    </row>
    <row r="8" ht="12.75">
      <c r="B8" s="24" t="s">
        <v>41</v>
      </c>
    </row>
    <row r="11" ht="12.75">
      <c r="A11" s="25" t="s">
        <v>39</v>
      </c>
    </row>
    <row r="15" spans="2:3" ht="12.75">
      <c r="B15" s="1" t="s">
        <v>16</v>
      </c>
      <c r="C15" s="4">
        <f>'Parte A cartera en riesgo'!F28/'Parte A cartera en riesgo'!G28</f>
        <v>0.7528683574879228</v>
      </c>
    </row>
    <row r="18" ht="12.75">
      <c r="C18" s="4" t="s">
        <v>1</v>
      </c>
    </row>
    <row r="21" spans="2:3" ht="12.75">
      <c r="B21" s="1" t="s">
        <v>14</v>
      </c>
      <c r="C21" s="4">
        <f>30000/C30</f>
        <v>56.52173913043479</v>
      </c>
    </row>
    <row r="23" spans="2:3" ht="12.75">
      <c r="B23" s="1" t="s">
        <v>15</v>
      </c>
      <c r="C23">
        <f>30000/(26*5)</f>
        <v>230.76923076923077</v>
      </c>
    </row>
    <row r="30" spans="2:3" ht="12.75">
      <c r="B30" s="1" t="s">
        <v>35</v>
      </c>
      <c r="C30">
        <f>'Parte A cartera en riesgo'!G28/26</f>
        <v>530.7692307692307</v>
      </c>
    </row>
  </sheetData>
  <sheetProtection/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6"/>
  <sheetViews>
    <sheetView view="pageLayout" workbookViewId="0" topLeftCell="A1">
      <selection activeCell="E6" sqref="E6"/>
    </sheetView>
  </sheetViews>
  <sheetFormatPr defaultColWidth="11.421875" defaultRowHeight="12.75"/>
  <cols>
    <col min="2" max="2" width="30.28125" style="0" customWidth="1"/>
    <col min="6" max="6" width="11.140625" style="0" customWidth="1"/>
  </cols>
  <sheetData>
    <row r="4" ht="12.75">
      <c r="B4" s="6"/>
    </row>
    <row r="5" ht="12.75">
      <c r="A5" s="25" t="s">
        <v>39</v>
      </c>
    </row>
    <row r="10" spans="2:3" ht="12.75">
      <c r="B10" s="8" t="s">
        <v>17</v>
      </c>
      <c r="C10" s="7">
        <f>2868/5179</f>
        <v>0.5537748600115853</v>
      </c>
    </row>
    <row r="11" spans="2:3" ht="12.75">
      <c r="B11" s="8"/>
      <c r="C11" s="7"/>
    </row>
    <row r="12" spans="2:3" ht="12.75">
      <c r="B12" s="8"/>
      <c r="C12" s="7"/>
    </row>
    <row r="13" spans="2:3" ht="12.75">
      <c r="B13" s="8" t="s">
        <v>18</v>
      </c>
      <c r="C13" s="7">
        <f>1023/4797</f>
        <v>0.21325828642901815</v>
      </c>
    </row>
    <row r="14" spans="2:3" ht="12.75">
      <c r="B14" s="8"/>
      <c r="C14" s="7"/>
    </row>
    <row r="15" spans="2:3" ht="12.75">
      <c r="B15" s="8"/>
      <c r="C15" s="7"/>
    </row>
    <row r="16" spans="2:3" ht="12.75">
      <c r="B16" s="8" t="s">
        <v>19</v>
      </c>
      <c r="C16" s="7">
        <f>1023/33111</f>
        <v>0.030896076832472592</v>
      </c>
    </row>
    <row r="17" spans="2:3" ht="12.75">
      <c r="B17" s="8"/>
      <c r="C17" s="7"/>
    </row>
    <row r="18" spans="2:3" ht="12.75">
      <c r="B18" s="8"/>
      <c r="C18" s="7"/>
    </row>
    <row r="19" spans="2:3" ht="12.75">
      <c r="B19" s="8" t="s">
        <v>20</v>
      </c>
      <c r="C19" s="7">
        <f>3109/31024</f>
        <v>0.10021273852501289</v>
      </c>
    </row>
    <row r="20" spans="2:3" ht="12.75">
      <c r="B20" s="8"/>
      <c r="C20" s="7"/>
    </row>
    <row r="21" spans="2:3" ht="12.75">
      <c r="B21" s="8"/>
      <c r="C21" s="7"/>
    </row>
    <row r="22" spans="2:3" ht="25.5">
      <c r="B22" s="8" t="s">
        <v>21</v>
      </c>
      <c r="C22" s="7">
        <f>(7428-437+336)/31024</f>
        <v>0.23617199587416193</v>
      </c>
    </row>
    <row r="23" ht="12.75">
      <c r="G23" s="4" t="s">
        <v>1</v>
      </c>
    </row>
    <row r="26" spans="2:3" ht="12.75">
      <c r="B26" s="8" t="s">
        <v>22</v>
      </c>
      <c r="C26">
        <f>838/31024</f>
        <v>0.027011346054667356</v>
      </c>
    </row>
    <row r="29" spans="2:3" ht="25.5">
      <c r="B29" s="8" t="s">
        <v>23</v>
      </c>
      <c r="C29">
        <f>2868/31024</f>
        <v>0.09244455905105725</v>
      </c>
    </row>
    <row r="34" spans="2:3" ht="12.75">
      <c r="B34" s="1" t="s">
        <v>24</v>
      </c>
      <c r="C34">
        <f>21781/210</f>
        <v>103.71904761904761</v>
      </c>
    </row>
    <row r="36" spans="2:3" ht="12.75">
      <c r="B36" s="1" t="s">
        <v>25</v>
      </c>
      <c r="C36">
        <f>21781/88</f>
        <v>247.51136363636363</v>
      </c>
    </row>
  </sheetData>
  <sheetProtection/>
  <printOptions/>
  <pageMargins left="0.984251968503937" right="0.984251968503937" top="0.7874015748031497" bottom="0.7874015748031497" header="0" footer="0"/>
  <pageSetup horizontalDpi="600" verticalDpi="600" orientation="portrait" paperSize="9" r:id="rId1"/>
  <headerFooter>
    <oddHeader>&amp;L&amp;"Arial,Negrita"UNIVERSIDAD NACIONAL DE SALTA
FACULTAD DE CIENCIAS ECONOMICAS, JURIDICAS Y SOCIALES
Cátedra:MICROFINANZAS
&amp;C&amp;"Arial,Negrita"
&amp;UINDICADORES DE RENDIMIENTO&amp;U
&amp;R
&amp;"Arial,Negrita"Practico 1&amp;"Arial,Normal"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Layout" workbookViewId="0" topLeftCell="A1">
      <selection activeCell="H6" sqref="H6"/>
    </sheetView>
  </sheetViews>
  <sheetFormatPr defaultColWidth="11.421875" defaultRowHeight="12.75"/>
  <cols>
    <col min="1" max="1" width="8.7109375" style="12" customWidth="1"/>
    <col min="2" max="2" width="9.421875" style="12" customWidth="1"/>
    <col min="3" max="3" width="10.28125" style="12" customWidth="1"/>
    <col min="4" max="4" width="9.28125" style="12" customWidth="1"/>
    <col min="5" max="5" width="9.8515625" style="12" customWidth="1"/>
    <col min="6" max="6" width="10.00390625" style="12" customWidth="1"/>
    <col min="7" max="7" width="9.421875" style="12" customWidth="1"/>
    <col min="8" max="8" width="10.00390625" style="12" customWidth="1"/>
    <col min="9" max="9" width="7.8515625" style="12" customWidth="1"/>
    <col min="10" max="10" width="7.140625" style="12" customWidth="1"/>
    <col min="11" max="11" width="8.28125" style="12" customWidth="1"/>
    <col min="12" max="12" width="8.57421875" style="12" customWidth="1"/>
    <col min="13" max="13" width="11.00390625" style="12" customWidth="1"/>
    <col min="14" max="16384" width="11.421875" style="12" customWidth="1"/>
  </cols>
  <sheetData>
    <row r="1" spans="1:14" ht="45">
      <c r="A1" s="11" t="s">
        <v>26</v>
      </c>
      <c r="B1" s="11" t="s">
        <v>5</v>
      </c>
      <c r="C1" s="11" t="s">
        <v>0</v>
      </c>
      <c r="D1" s="11" t="s">
        <v>7</v>
      </c>
      <c r="E1" s="11" t="s">
        <v>8</v>
      </c>
      <c r="F1" s="11" t="s">
        <v>12</v>
      </c>
      <c r="G1" s="11" t="s">
        <v>2</v>
      </c>
      <c r="H1" s="11" t="s">
        <v>6</v>
      </c>
      <c r="I1" s="11" t="s">
        <v>27</v>
      </c>
      <c r="J1" s="11" t="s">
        <v>3</v>
      </c>
      <c r="K1" s="11" t="s">
        <v>4</v>
      </c>
      <c r="L1" s="11" t="s">
        <v>9</v>
      </c>
      <c r="M1" s="11" t="s">
        <v>10</v>
      </c>
      <c r="N1" s="11" t="s">
        <v>11</v>
      </c>
    </row>
    <row r="2" spans="1:14" ht="12.75">
      <c r="A2" s="13">
        <v>1200</v>
      </c>
      <c r="B2" s="13">
        <f>A2/24</f>
        <v>50</v>
      </c>
      <c r="C2" s="13">
        <v>24</v>
      </c>
      <c r="D2" s="13"/>
      <c r="E2" s="13"/>
      <c r="F2" s="13">
        <v>1200</v>
      </c>
      <c r="G2" s="13">
        <v>0</v>
      </c>
      <c r="H2" s="13"/>
      <c r="I2" s="13">
        <v>0</v>
      </c>
      <c r="J2" s="13">
        <v>0</v>
      </c>
      <c r="K2" s="13">
        <v>0</v>
      </c>
      <c r="L2" s="13"/>
      <c r="M2" s="13"/>
      <c r="N2" s="13"/>
    </row>
    <row r="3" spans="1:14" ht="12.75">
      <c r="A3" s="13">
        <v>1200</v>
      </c>
      <c r="B3" s="13">
        <f>A3/24</f>
        <v>50</v>
      </c>
      <c r="C3" s="13">
        <v>24</v>
      </c>
      <c r="D3" s="13"/>
      <c r="E3" s="13"/>
      <c r="F3" s="13">
        <v>1200</v>
      </c>
      <c r="G3" s="13"/>
      <c r="H3" s="13"/>
      <c r="I3" s="13"/>
      <c r="J3" s="13" t="s">
        <v>1</v>
      </c>
      <c r="K3" s="13" t="s">
        <v>1</v>
      </c>
      <c r="L3" s="13"/>
      <c r="M3" s="13"/>
      <c r="N3" s="13"/>
    </row>
    <row r="4" spans="1:14" ht="12.75">
      <c r="A4" s="13">
        <v>1000</v>
      </c>
      <c r="B4" s="14">
        <f>A4/24</f>
        <v>41.666666666666664</v>
      </c>
      <c r="C4" s="13">
        <v>16</v>
      </c>
      <c r="D4" s="13">
        <v>8</v>
      </c>
      <c r="E4" s="13">
        <f>24-C4-D4</f>
        <v>0</v>
      </c>
      <c r="F4" s="14">
        <f aca="true" t="shared" si="0" ref="F4:F27">A4-(C4*B4)</f>
        <v>333.33333333333337</v>
      </c>
      <c r="G4" s="14">
        <f>A4-(B4*C4)+(D4*B4)</f>
        <v>666.6666666666667</v>
      </c>
      <c r="H4" s="14">
        <f aca="true" t="shared" si="1" ref="H4:H27">D4*B4</f>
        <v>333.3333333333333</v>
      </c>
      <c r="I4" s="14"/>
      <c r="J4" s="14"/>
      <c r="K4" s="14"/>
      <c r="L4" s="14"/>
      <c r="M4" s="14"/>
      <c r="N4" s="14">
        <f>G4</f>
        <v>666.6666666666667</v>
      </c>
    </row>
    <row r="5" spans="1:14" ht="12.75">
      <c r="A5" s="13">
        <v>1200</v>
      </c>
      <c r="B5" s="13">
        <f aca="true" t="shared" si="2" ref="B5:B27">A5/24</f>
        <v>50</v>
      </c>
      <c r="C5" s="13">
        <v>24</v>
      </c>
      <c r="D5" s="13"/>
      <c r="E5" s="13">
        <f aca="true" t="shared" si="3" ref="E5:E27">24-C5-D5</f>
        <v>0</v>
      </c>
      <c r="F5" s="13">
        <f t="shared" si="0"/>
        <v>0</v>
      </c>
      <c r="G5" s="13">
        <f aca="true" t="shared" si="4" ref="G5:G27">A5-(B5*C5)+(D5*B5)</f>
        <v>0</v>
      </c>
      <c r="H5" s="13">
        <f t="shared" si="1"/>
        <v>0</v>
      </c>
      <c r="I5" s="13"/>
      <c r="J5" s="13"/>
      <c r="K5" s="13"/>
      <c r="L5" s="13"/>
      <c r="M5" s="13"/>
      <c r="N5" s="13" t="s">
        <v>1</v>
      </c>
    </row>
    <row r="6" spans="1:14" ht="12.75">
      <c r="A6" s="13">
        <v>1200</v>
      </c>
      <c r="B6" s="13">
        <f t="shared" si="2"/>
        <v>50</v>
      </c>
      <c r="C6" s="13">
        <v>17</v>
      </c>
      <c r="D6" s="13">
        <v>7</v>
      </c>
      <c r="E6" s="13">
        <f t="shared" si="3"/>
        <v>0</v>
      </c>
      <c r="F6" s="13">
        <f t="shared" si="0"/>
        <v>350</v>
      </c>
      <c r="G6" s="13">
        <f t="shared" si="4"/>
        <v>700</v>
      </c>
      <c r="H6" s="13">
        <f t="shared" si="1"/>
        <v>350</v>
      </c>
      <c r="I6" s="13"/>
      <c r="J6" s="13"/>
      <c r="K6" s="13"/>
      <c r="L6" s="13"/>
      <c r="M6" s="13"/>
      <c r="N6" s="13">
        <f>G6</f>
        <v>700</v>
      </c>
    </row>
    <row r="7" spans="1:14" ht="12.75">
      <c r="A7" s="13">
        <v>1200</v>
      </c>
      <c r="B7" s="13">
        <f t="shared" si="2"/>
        <v>50</v>
      </c>
      <c r="C7" s="13">
        <v>24</v>
      </c>
      <c r="D7" s="13"/>
      <c r="E7" s="13">
        <f t="shared" si="3"/>
        <v>0</v>
      </c>
      <c r="F7" s="13">
        <f t="shared" si="0"/>
        <v>0</v>
      </c>
      <c r="G7" s="13">
        <f t="shared" si="4"/>
        <v>0</v>
      </c>
      <c r="H7" s="13">
        <f t="shared" si="1"/>
        <v>0</v>
      </c>
      <c r="I7" s="13"/>
      <c r="J7" s="13"/>
      <c r="K7" s="13"/>
      <c r="L7" s="13"/>
      <c r="M7" s="13"/>
      <c r="N7" s="13"/>
    </row>
    <row r="8" spans="1:14" ht="12.75">
      <c r="A8" s="13">
        <v>1200</v>
      </c>
      <c r="B8" s="13">
        <f t="shared" si="2"/>
        <v>50</v>
      </c>
      <c r="C8" s="13">
        <v>18</v>
      </c>
      <c r="D8" s="13">
        <v>6</v>
      </c>
      <c r="E8" s="13">
        <f t="shared" si="3"/>
        <v>0</v>
      </c>
      <c r="F8" s="13">
        <f t="shared" si="0"/>
        <v>300</v>
      </c>
      <c r="G8" s="13">
        <f t="shared" si="4"/>
        <v>600</v>
      </c>
      <c r="H8" s="13">
        <f t="shared" si="1"/>
        <v>300</v>
      </c>
      <c r="I8" s="13"/>
      <c r="J8" s="13"/>
      <c r="K8" s="13"/>
      <c r="L8" s="13"/>
      <c r="M8" s="13"/>
      <c r="N8" s="13">
        <f>G8</f>
        <v>600</v>
      </c>
    </row>
    <row r="9" spans="1:14" ht="12.75">
      <c r="A9" s="13">
        <v>750</v>
      </c>
      <c r="B9" s="13">
        <f t="shared" si="2"/>
        <v>31.25</v>
      </c>
      <c r="C9" s="13">
        <v>10</v>
      </c>
      <c r="D9" s="13">
        <v>14</v>
      </c>
      <c r="E9" s="13">
        <f t="shared" si="3"/>
        <v>0</v>
      </c>
      <c r="F9" s="13">
        <f t="shared" si="0"/>
        <v>437.5</v>
      </c>
      <c r="G9" s="13">
        <f t="shared" si="4"/>
        <v>875</v>
      </c>
      <c r="H9" s="13">
        <f t="shared" si="1"/>
        <v>437.5</v>
      </c>
      <c r="I9" s="13" t="s">
        <v>1</v>
      </c>
      <c r="J9" s="13" t="s">
        <v>1</v>
      </c>
      <c r="K9" s="13">
        <f>G9</f>
        <v>875</v>
      </c>
      <c r="L9" s="13"/>
      <c r="M9" s="13"/>
      <c r="N9" s="13"/>
    </row>
    <row r="10" spans="1:14" ht="12.75">
      <c r="A10" s="13">
        <v>1200</v>
      </c>
      <c r="B10" s="13">
        <f t="shared" si="2"/>
        <v>50</v>
      </c>
      <c r="C10" s="13">
        <v>18</v>
      </c>
      <c r="D10" s="13">
        <v>6</v>
      </c>
      <c r="E10" s="13">
        <f t="shared" si="3"/>
        <v>0</v>
      </c>
      <c r="F10" s="13">
        <f t="shared" si="0"/>
        <v>300</v>
      </c>
      <c r="G10" s="13">
        <f t="shared" si="4"/>
        <v>600</v>
      </c>
      <c r="H10" s="13">
        <f t="shared" si="1"/>
        <v>300</v>
      </c>
      <c r="I10" s="13" t="s">
        <v>1</v>
      </c>
      <c r="J10" s="13">
        <f>G10</f>
        <v>600</v>
      </c>
      <c r="K10" s="13"/>
      <c r="L10" s="13"/>
      <c r="M10" s="13"/>
      <c r="N10" s="13"/>
    </row>
    <row r="11" spans="1:14" ht="12.75">
      <c r="A11" s="13">
        <v>1200</v>
      </c>
      <c r="B11" s="13">
        <f t="shared" si="2"/>
        <v>50</v>
      </c>
      <c r="C11" s="13">
        <v>24</v>
      </c>
      <c r="D11" s="13"/>
      <c r="E11" s="13">
        <f t="shared" si="3"/>
        <v>0</v>
      </c>
      <c r="F11" s="13">
        <f t="shared" si="0"/>
        <v>0</v>
      </c>
      <c r="G11" s="13">
        <f t="shared" si="4"/>
        <v>0</v>
      </c>
      <c r="H11" s="13">
        <f t="shared" si="1"/>
        <v>0</v>
      </c>
      <c r="I11" s="13"/>
      <c r="J11" s="13"/>
      <c r="K11" s="13"/>
      <c r="L11" s="13"/>
      <c r="M11" s="13"/>
      <c r="N11" s="13"/>
    </row>
    <row r="12" spans="1:14" ht="12.75">
      <c r="A12" s="13">
        <v>1200</v>
      </c>
      <c r="B12" s="13">
        <f t="shared" si="2"/>
        <v>50</v>
      </c>
      <c r="C12" s="13">
        <v>24</v>
      </c>
      <c r="D12" s="13"/>
      <c r="E12" s="13">
        <f t="shared" si="3"/>
        <v>0</v>
      </c>
      <c r="F12" s="13">
        <f t="shared" si="0"/>
        <v>0</v>
      </c>
      <c r="G12" s="13">
        <f t="shared" si="4"/>
        <v>0</v>
      </c>
      <c r="H12" s="13">
        <f t="shared" si="1"/>
        <v>0</v>
      </c>
      <c r="I12" s="13"/>
      <c r="J12" s="13"/>
      <c r="K12" s="13"/>
      <c r="L12" s="13"/>
      <c r="M12" s="13"/>
      <c r="N12" s="13"/>
    </row>
    <row r="13" spans="1:14" ht="12.75">
      <c r="A13" s="13">
        <v>1200</v>
      </c>
      <c r="B13" s="13">
        <f t="shared" si="2"/>
        <v>50</v>
      </c>
      <c r="C13" s="13">
        <v>6</v>
      </c>
      <c r="D13" s="13">
        <v>18</v>
      </c>
      <c r="E13" s="13">
        <f t="shared" si="3"/>
        <v>0</v>
      </c>
      <c r="F13" s="13">
        <f t="shared" si="0"/>
        <v>900</v>
      </c>
      <c r="G13" s="13">
        <f t="shared" si="4"/>
        <v>1800</v>
      </c>
      <c r="H13" s="13">
        <f t="shared" si="1"/>
        <v>900</v>
      </c>
      <c r="I13" s="13" t="s">
        <v>1</v>
      </c>
      <c r="J13" s="13" t="s">
        <v>1</v>
      </c>
      <c r="K13" s="13" t="s">
        <v>1</v>
      </c>
      <c r="L13" s="13" t="s">
        <v>1</v>
      </c>
      <c r="M13" s="13">
        <f>G13</f>
        <v>1800</v>
      </c>
      <c r="N13" s="13"/>
    </row>
    <row r="14" spans="1:14" ht="12.75">
      <c r="A14" s="13">
        <v>1200</v>
      </c>
      <c r="B14" s="13">
        <f t="shared" si="2"/>
        <v>50</v>
      </c>
      <c r="C14" s="13">
        <v>24</v>
      </c>
      <c r="D14" s="13"/>
      <c r="E14" s="13">
        <f t="shared" si="3"/>
        <v>0</v>
      </c>
      <c r="F14" s="13">
        <f t="shared" si="0"/>
        <v>0</v>
      </c>
      <c r="G14" s="13">
        <f t="shared" si="4"/>
        <v>0</v>
      </c>
      <c r="H14" s="13">
        <f t="shared" si="1"/>
        <v>0</v>
      </c>
      <c r="I14" s="13"/>
      <c r="J14" s="13"/>
      <c r="K14" s="13"/>
      <c r="L14" s="13"/>
      <c r="M14" s="13"/>
      <c r="N14" s="13"/>
    </row>
    <row r="15" spans="1:14" ht="12.75">
      <c r="A15" s="13">
        <v>1200</v>
      </c>
      <c r="B15" s="13">
        <f t="shared" si="2"/>
        <v>50</v>
      </c>
      <c r="C15" s="13">
        <v>24</v>
      </c>
      <c r="D15" s="13"/>
      <c r="E15" s="13">
        <f t="shared" si="3"/>
        <v>0</v>
      </c>
      <c r="F15" s="13">
        <f t="shared" si="0"/>
        <v>0</v>
      </c>
      <c r="G15" s="13">
        <f t="shared" si="4"/>
        <v>0</v>
      </c>
      <c r="H15" s="13">
        <f t="shared" si="1"/>
        <v>0</v>
      </c>
      <c r="I15" s="13"/>
      <c r="J15" s="13"/>
      <c r="K15" s="13"/>
      <c r="L15" s="13"/>
      <c r="M15" s="13"/>
      <c r="N15" s="13"/>
    </row>
    <row r="16" spans="1:14" ht="12.75">
      <c r="A16" s="13">
        <v>1800</v>
      </c>
      <c r="B16" s="13">
        <f t="shared" si="2"/>
        <v>75</v>
      </c>
      <c r="C16" s="13">
        <v>22</v>
      </c>
      <c r="D16" s="13">
        <v>2</v>
      </c>
      <c r="E16" s="13">
        <f t="shared" si="3"/>
        <v>0</v>
      </c>
      <c r="F16" s="13">
        <f t="shared" si="0"/>
        <v>150</v>
      </c>
      <c r="G16" s="13">
        <f t="shared" si="4"/>
        <v>300</v>
      </c>
      <c r="H16" s="13">
        <f t="shared" si="1"/>
        <v>150</v>
      </c>
      <c r="I16" s="13">
        <f>G16</f>
        <v>300</v>
      </c>
      <c r="J16" s="13"/>
      <c r="K16" s="13"/>
      <c r="L16" s="13"/>
      <c r="M16" s="13"/>
      <c r="N16" s="13"/>
    </row>
    <row r="17" spans="1:14" ht="12.75">
      <c r="A17" s="13">
        <v>1500</v>
      </c>
      <c r="B17" s="13">
        <f t="shared" si="2"/>
        <v>62.5</v>
      </c>
      <c r="C17" s="13">
        <v>21</v>
      </c>
      <c r="D17" s="13">
        <v>3</v>
      </c>
      <c r="E17" s="13">
        <f t="shared" si="3"/>
        <v>0</v>
      </c>
      <c r="F17" s="13">
        <f t="shared" si="0"/>
        <v>187.5</v>
      </c>
      <c r="G17" s="13">
        <f t="shared" si="4"/>
        <v>375</v>
      </c>
      <c r="H17" s="13">
        <f t="shared" si="1"/>
        <v>187.5</v>
      </c>
      <c r="I17" s="13">
        <f>G17</f>
        <v>375</v>
      </c>
      <c r="J17" s="13"/>
      <c r="K17" s="13"/>
      <c r="L17" s="13"/>
      <c r="M17" s="13"/>
      <c r="N17" s="13"/>
    </row>
    <row r="18" spans="1:14" ht="12.75">
      <c r="A18" s="13">
        <v>1500</v>
      </c>
      <c r="B18" s="13">
        <f t="shared" si="2"/>
        <v>62.5</v>
      </c>
      <c r="C18" s="13">
        <v>6</v>
      </c>
      <c r="D18" s="13">
        <v>14</v>
      </c>
      <c r="E18" s="13">
        <f t="shared" si="3"/>
        <v>4</v>
      </c>
      <c r="F18" s="13">
        <f t="shared" si="0"/>
        <v>1125</v>
      </c>
      <c r="G18" s="13">
        <f t="shared" si="4"/>
        <v>2000</v>
      </c>
      <c r="H18" s="13">
        <f t="shared" si="1"/>
        <v>875</v>
      </c>
      <c r="I18" s="13" t="s">
        <v>1</v>
      </c>
      <c r="J18" s="13" t="s">
        <v>1</v>
      </c>
      <c r="K18" s="13" t="s">
        <v>1</v>
      </c>
      <c r="L18" s="13">
        <f>G18</f>
        <v>2000</v>
      </c>
      <c r="M18" s="13"/>
      <c r="N18" s="13"/>
    </row>
    <row r="19" spans="1:14" ht="12.75">
      <c r="A19" s="13">
        <v>1000</v>
      </c>
      <c r="B19" s="14">
        <f t="shared" si="2"/>
        <v>41.666666666666664</v>
      </c>
      <c r="C19" s="15">
        <v>12</v>
      </c>
      <c r="D19" s="15">
        <v>11</v>
      </c>
      <c r="E19" s="15">
        <f t="shared" si="3"/>
        <v>1</v>
      </c>
      <c r="F19" s="14">
        <f t="shared" si="0"/>
        <v>500</v>
      </c>
      <c r="G19" s="14">
        <f t="shared" si="4"/>
        <v>958.3333333333333</v>
      </c>
      <c r="H19" s="14">
        <f t="shared" si="1"/>
        <v>458.3333333333333</v>
      </c>
      <c r="I19" s="14" t="s">
        <v>1</v>
      </c>
      <c r="J19" s="14" t="s">
        <v>1</v>
      </c>
      <c r="K19" s="14">
        <f>G19</f>
        <v>958.3333333333333</v>
      </c>
      <c r="L19" s="13"/>
      <c r="M19" s="13"/>
      <c r="N19" s="13"/>
    </row>
    <row r="20" spans="1:14" ht="12.75">
      <c r="A20" s="13">
        <v>1800</v>
      </c>
      <c r="B20" s="13">
        <f t="shared" si="2"/>
        <v>75</v>
      </c>
      <c r="C20" s="13">
        <v>21</v>
      </c>
      <c r="D20" s="13">
        <v>1</v>
      </c>
      <c r="E20" s="13">
        <f t="shared" si="3"/>
        <v>2</v>
      </c>
      <c r="F20" s="13">
        <f t="shared" si="0"/>
        <v>225</v>
      </c>
      <c r="G20" s="13">
        <f t="shared" si="4"/>
        <v>300</v>
      </c>
      <c r="H20" s="13">
        <f t="shared" si="1"/>
        <v>75</v>
      </c>
      <c r="I20" s="13">
        <f>G20</f>
        <v>300</v>
      </c>
      <c r="J20" s="13"/>
      <c r="K20" s="13"/>
      <c r="L20" s="13"/>
      <c r="M20" s="13"/>
      <c r="N20" s="13"/>
    </row>
    <row r="21" spans="1:14" ht="12.75">
      <c r="A21" s="13">
        <v>1800</v>
      </c>
      <c r="B21" s="13">
        <f t="shared" si="2"/>
        <v>75</v>
      </c>
      <c r="C21" s="13">
        <v>17</v>
      </c>
      <c r="D21" s="13">
        <v>5</v>
      </c>
      <c r="E21" s="13">
        <f t="shared" si="3"/>
        <v>2</v>
      </c>
      <c r="F21" s="13">
        <f t="shared" si="0"/>
        <v>525</v>
      </c>
      <c r="G21" s="13">
        <f t="shared" si="4"/>
        <v>900</v>
      </c>
      <c r="H21" s="13">
        <f t="shared" si="1"/>
        <v>375</v>
      </c>
      <c r="I21" s="13" t="s">
        <v>1</v>
      </c>
      <c r="J21" s="13">
        <f>G21</f>
        <v>900</v>
      </c>
      <c r="K21" s="13"/>
      <c r="L21" s="13"/>
      <c r="M21" s="13"/>
      <c r="N21" s="13"/>
    </row>
    <row r="22" spans="1:14" ht="12.75">
      <c r="A22" s="13">
        <v>1800</v>
      </c>
      <c r="B22" s="13">
        <f t="shared" si="2"/>
        <v>75</v>
      </c>
      <c r="C22" s="13">
        <v>20</v>
      </c>
      <c r="D22" s="13">
        <v>1</v>
      </c>
      <c r="E22" s="13">
        <f t="shared" si="3"/>
        <v>3</v>
      </c>
      <c r="F22" s="13">
        <f t="shared" si="0"/>
        <v>300</v>
      </c>
      <c r="G22" s="13">
        <f t="shared" si="4"/>
        <v>375</v>
      </c>
      <c r="H22" s="13">
        <f t="shared" si="1"/>
        <v>75</v>
      </c>
      <c r="I22" s="13">
        <f>G22</f>
        <v>375</v>
      </c>
      <c r="J22" s="13"/>
      <c r="K22" s="13"/>
      <c r="L22" s="13"/>
      <c r="M22" s="13"/>
      <c r="N22" s="13"/>
    </row>
    <row r="23" spans="1:14" ht="12.75">
      <c r="A23" s="13">
        <v>1500</v>
      </c>
      <c r="B23" s="13">
        <f t="shared" si="2"/>
        <v>62.5</v>
      </c>
      <c r="C23" s="13">
        <v>19</v>
      </c>
      <c r="D23" s="13">
        <v>2</v>
      </c>
      <c r="E23" s="13">
        <f t="shared" si="3"/>
        <v>3</v>
      </c>
      <c r="F23" s="13">
        <f t="shared" si="0"/>
        <v>312.5</v>
      </c>
      <c r="G23" s="13">
        <f t="shared" si="4"/>
        <v>437.5</v>
      </c>
      <c r="H23" s="13">
        <f t="shared" si="1"/>
        <v>125</v>
      </c>
      <c r="I23" s="13">
        <f>G23</f>
        <v>437.5</v>
      </c>
      <c r="J23" s="13"/>
      <c r="K23" s="13"/>
      <c r="L23" s="13"/>
      <c r="M23" s="13"/>
      <c r="N23" s="13"/>
    </row>
    <row r="24" spans="1:14" ht="12.75">
      <c r="A24" s="13">
        <v>1800</v>
      </c>
      <c r="B24" s="13">
        <f t="shared" si="2"/>
        <v>75</v>
      </c>
      <c r="C24" s="13">
        <v>14</v>
      </c>
      <c r="D24" s="13">
        <v>6</v>
      </c>
      <c r="E24" s="13">
        <f t="shared" si="3"/>
        <v>4</v>
      </c>
      <c r="F24" s="13">
        <f t="shared" si="0"/>
        <v>750</v>
      </c>
      <c r="G24" s="13">
        <f t="shared" si="4"/>
        <v>1200</v>
      </c>
      <c r="H24" s="13">
        <f t="shared" si="1"/>
        <v>450</v>
      </c>
      <c r="I24" s="13" t="s">
        <v>1</v>
      </c>
      <c r="J24" s="13">
        <f>G24</f>
        <v>1200</v>
      </c>
      <c r="K24" s="13"/>
      <c r="L24" s="13"/>
      <c r="M24" s="13"/>
      <c r="N24" s="13"/>
    </row>
    <row r="25" spans="1:14" ht="12.75">
      <c r="A25" s="13">
        <v>750</v>
      </c>
      <c r="B25" s="13">
        <f t="shared" si="2"/>
        <v>31.25</v>
      </c>
      <c r="C25" s="13">
        <v>9</v>
      </c>
      <c r="D25" s="13">
        <v>11</v>
      </c>
      <c r="E25" s="13">
        <f t="shared" si="3"/>
        <v>4</v>
      </c>
      <c r="F25" s="13">
        <f t="shared" si="0"/>
        <v>468.75</v>
      </c>
      <c r="G25" s="13">
        <f t="shared" si="4"/>
        <v>812.5</v>
      </c>
      <c r="H25" s="13">
        <f t="shared" si="1"/>
        <v>343.75</v>
      </c>
      <c r="I25" s="13" t="s">
        <v>1</v>
      </c>
      <c r="J25" s="13" t="s">
        <v>1</v>
      </c>
      <c r="K25" s="13">
        <f>G25</f>
        <v>812.5</v>
      </c>
      <c r="L25" s="13"/>
      <c r="M25" s="13"/>
      <c r="N25" s="13"/>
    </row>
    <row r="26" spans="1:14" ht="12.75">
      <c r="A26" s="13">
        <v>1800</v>
      </c>
      <c r="B26" s="13">
        <f t="shared" si="2"/>
        <v>75</v>
      </c>
      <c r="C26" s="13">
        <v>18</v>
      </c>
      <c r="D26" s="13">
        <v>1</v>
      </c>
      <c r="E26" s="13">
        <f t="shared" si="3"/>
        <v>5</v>
      </c>
      <c r="F26" s="13">
        <f t="shared" si="0"/>
        <v>450</v>
      </c>
      <c r="G26" s="13">
        <f t="shared" si="4"/>
        <v>525</v>
      </c>
      <c r="H26" s="13">
        <f t="shared" si="1"/>
        <v>75</v>
      </c>
      <c r="I26" s="13">
        <f>G26</f>
        <v>525</v>
      </c>
      <c r="J26" s="13"/>
      <c r="K26" s="13"/>
      <c r="L26" s="13"/>
      <c r="M26" s="13"/>
      <c r="N26" s="13"/>
    </row>
    <row r="27" spans="1:14" ht="12.75">
      <c r="A27" s="13">
        <v>1800</v>
      </c>
      <c r="B27" s="13">
        <f t="shared" si="2"/>
        <v>75</v>
      </c>
      <c r="C27" s="13">
        <v>19</v>
      </c>
      <c r="D27" s="13"/>
      <c r="E27" s="13">
        <f t="shared" si="3"/>
        <v>5</v>
      </c>
      <c r="F27" s="13">
        <f t="shared" si="0"/>
        <v>375</v>
      </c>
      <c r="G27" s="13">
        <f t="shared" si="4"/>
        <v>375</v>
      </c>
      <c r="H27" s="13">
        <f t="shared" si="1"/>
        <v>0</v>
      </c>
      <c r="I27" s="13"/>
      <c r="J27" s="13"/>
      <c r="K27" s="13"/>
      <c r="L27" s="13"/>
      <c r="M27" s="13"/>
      <c r="N27" s="13"/>
    </row>
    <row r="28" spans="1:14" ht="12.75">
      <c r="A28" s="13">
        <f>SUBTOTAL(9,A2:A27)</f>
        <v>35000</v>
      </c>
      <c r="B28" s="13"/>
      <c r="C28" s="13" t="s">
        <v>1</v>
      </c>
      <c r="D28" s="13" t="s">
        <v>1</v>
      </c>
      <c r="E28" s="13"/>
      <c r="F28" s="17">
        <f aca="true" t="shared" si="5" ref="F28:N28">SUM(F2:F27)</f>
        <v>10389.583333333334</v>
      </c>
      <c r="G28" s="17">
        <f t="shared" si="5"/>
        <v>13800</v>
      </c>
      <c r="H28" s="17">
        <f t="shared" si="5"/>
        <v>5810.416666666666</v>
      </c>
      <c r="I28" s="17">
        <f t="shared" si="5"/>
        <v>2312.5</v>
      </c>
      <c r="J28" s="17">
        <f t="shared" si="5"/>
        <v>2700</v>
      </c>
      <c r="K28" s="17">
        <f t="shared" si="5"/>
        <v>2645.833333333333</v>
      </c>
      <c r="L28" s="17">
        <f t="shared" si="5"/>
        <v>2000</v>
      </c>
      <c r="M28" s="17">
        <f t="shared" si="5"/>
        <v>1800</v>
      </c>
      <c r="N28" s="17">
        <f t="shared" si="5"/>
        <v>1966.6666666666667</v>
      </c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26">
        <f>I28+J28+K28+L28+M28+N28</f>
        <v>13424.999999999998</v>
      </c>
      <c r="J29" s="27"/>
      <c r="K29" s="27"/>
      <c r="L29" s="27"/>
      <c r="M29" s="27"/>
      <c r="N29" s="28"/>
    </row>
    <row r="30" spans="1:14" ht="22.5">
      <c r="A30" s="16"/>
      <c r="B30" s="16"/>
      <c r="C30" s="16"/>
      <c r="D30" s="11" t="s">
        <v>13</v>
      </c>
      <c r="E30" s="11">
        <f>I29/G28</f>
        <v>0.9728260869565216</v>
      </c>
      <c r="F30" s="16"/>
      <c r="G30" s="16"/>
      <c r="H30" s="16"/>
      <c r="I30" s="16"/>
      <c r="J30" s="16"/>
      <c r="K30" s="16"/>
      <c r="L30" s="16"/>
      <c r="M30" s="16"/>
      <c r="N30" s="16"/>
    </row>
  </sheetData>
  <sheetProtection/>
  <mergeCells count="1">
    <mergeCell ref="I29:N29"/>
  </mergeCells>
  <printOptions/>
  <pageMargins left="0.7" right="0.8958333333333334" top="1.4166666666666667" bottom="0.75" header="0.3" footer="0.3"/>
  <pageSetup horizontalDpi="600" verticalDpi="600" orientation="landscape" paperSize="9" r:id="rId3"/>
  <headerFooter>
    <oddHeader>&amp;L&amp;"Arial,Negrita"UNIVERSIDAD NACIONAL DE SALTA
FACULTAD DE CIENCIAS ECONOMICAS, JURIDICAS Y SOCIALES
Cátedra: MICROFINANZAS&amp;"Arial,Normal"
&amp;U
SOLUCION PROPUESTA&amp;C&amp;"Arial,Negrita"
&amp;UINDICADORES DE RENDIMIENTO&amp;R&amp;"Arial,Negrita"Practico 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view="pageLayout" workbookViewId="0" topLeftCell="A1">
      <selection activeCell="J2" sqref="J2:O2"/>
    </sheetView>
  </sheetViews>
  <sheetFormatPr defaultColWidth="8.7109375" defaultRowHeight="12.75"/>
  <cols>
    <col min="1" max="9" width="8.7109375" style="3" customWidth="1"/>
    <col min="10" max="10" width="7.421875" style="3" customWidth="1"/>
    <col min="11" max="11" width="6.57421875" style="3" customWidth="1"/>
    <col min="12" max="12" width="7.421875" style="3" customWidth="1"/>
    <col min="13" max="16384" width="8.7109375" style="3" customWidth="1"/>
  </cols>
  <sheetData>
    <row r="1" ht="11.25"/>
    <row r="2" spans="10:15" ht="28.5" customHeight="1">
      <c r="J2" s="32" t="s">
        <v>33</v>
      </c>
      <c r="K2" s="33"/>
      <c r="L2" s="33"/>
      <c r="M2" s="33"/>
      <c r="N2" s="33"/>
      <c r="O2" s="34"/>
    </row>
    <row r="3" spans="1:15" ht="33.75">
      <c r="A3" s="20" t="s">
        <v>26</v>
      </c>
      <c r="B3" s="20" t="s">
        <v>5</v>
      </c>
      <c r="C3" s="20" t="s">
        <v>0</v>
      </c>
      <c r="D3" s="20" t="s">
        <v>29</v>
      </c>
      <c r="E3" s="20" t="s">
        <v>8</v>
      </c>
      <c r="F3" s="20" t="s">
        <v>30</v>
      </c>
      <c r="G3" s="20" t="s">
        <v>2</v>
      </c>
      <c r="H3" s="20" t="s">
        <v>34</v>
      </c>
      <c r="I3" s="20" t="s">
        <v>31</v>
      </c>
      <c r="J3" s="20" t="s">
        <v>32</v>
      </c>
      <c r="K3" s="20" t="s">
        <v>3</v>
      </c>
      <c r="L3" s="20" t="s">
        <v>4</v>
      </c>
      <c r="M3" s="20" t="s">
        <v>9</v>
      </c>
      <c r="N3" s="20" t="s">
        <v>10</v>
      </c>
      <c r="O3" s="20" t="s">
        <v>11</v>
      </c>
    </row>
    <row r="4" spans="1:12" s="14" customFormat="1" ht="11.25">
      <c r="A4" s="14">
        <v>1200</v>
      </c>
      <c r="B4" s="14">
        <f>A4/24</f>
        <v>50</v>
      </c>
      <c r="C4" s="14">
        <v>24</v>
      </c>
      <c r="F4" s="14">
        <v>1200</v>
      </c>
      <c r="G4" s="14">
        <v>0</v>
      </c>
      <c r="I4" s="14">
        <v>0</v>
      </c>
      <c r="J4" s="14">
        <v>0</v>
      </c>
      <c r="K4" s="14">
        <v>0</v>
      </c>
      <c r="L4" s="14">
        <v>0</v>
      </c>
    </row>
    <row r="5" spans="1:12" s="14" customFormat="1" ht="11.25">
      <c r="A5" s="14">
        <v>1200</v>
      </c>
      <c r="B5" s="14">
        <f>A5/24</f>
        <v>50</v>
      </c>
      <c r="C5" s="14">
        <v>24</v>
      </c>
      <c r="F5" s="14">
        <v>1200</v>
      </c>
      <c r="K5" s="14" t="s">
        <v>1</v>
      </c>
      <c r="L5" s="14" t="s">
        <v>1</v>
      </c>
    </row>
    <row r="6" spans="1:15" s="14" customFormat="1" ht="11.25">
      <c r="A6" s="14">
        <v>1000</v>
      </c>
      <c r="B6" s="14">
        <f>A6/24</f>
        <v>41.666666666666664</v>
      </c>
      <c r="C6" s="14">
        <v>16</v>
      </c>
      <c r="D6" s="14">
        <v>8</v>
      </c>
      <c r="E6" s="14">
        <f>24-C6-D6</f>
        <v>0</v>
      </c>
      <c r="F6" s="14">
        <f aca="true" t="shared" si="0" ref="F6:F29">A6-(C6*B6)</f>
        <v>333.33333333333337</v>
      </c>
      <c r="G6" s="14">
        <f>A6-(B6*C6)+(D6*B6)</f>
        <v>666.6666666666667</v>
      </c>
      <c r="H6" s="14">
        <f aca="true" t="shared" si="1" ref="H6:H29">D6*B6</f>
        <v>333.3333333333333</v>
      </c>
      <c r="I6" s="14">
        <f>H6/G6</f>
        <v>0.4999999999999999</v>
      </c>
      <c r="O6" s="14">
        <f>H6</f>
        <v>333.3333333333333</v>
      </c>
    </row>
    <row r="7" spans="1:15" s="14" customFormat="1" ht="11.25">
      <c r="A7" s="14">
        <v>1200</v>
      </c>
      <c r="B7" s="14">
        <f aca="true" t="shared" si="2" ref="B7:B29">A7/24</f>
        <v>50</v>
      </c>
      <c r="C7" s="14">
        <v>24</v>
      </c>
      <c r="E7" s="14">
        <f aca="true" t="shared" si="3" ref="E7:E29">24-C7-D7</f>
        <v>0</v>
      </c>
      <c r="F7" s="14">
        <f t="shared" si="0"/>
        <v>0</v>
      </c>
      <c r="G7" s="14">
        <f aca="true" t="shared" si="4" ref="G7:G29">A7-(B7*C7)+(D7*B7)</f>
        <v>0</v>
      </c>
      <c r="H7" s="14">
        <f t="shared" si="1"/>
        <v>0</v>
      </c>
      <c r="I7" s="14" t="s">
        <v>1</v>
      </c>
      <c r="O7" s="14" t="s">
        <v>1</v>
      </c>
    </row>
    <row r="8" spans="1:15" s="14" customFormat="1" ht="11.25">
      <c r="A8" s="14">
        <v>1200</v>
      </c>
      <c r="B8" s="14">
        <f t="shared" si="2"/>
        <v>50</v>
      </c>
      <c r="C8" s="14">
        <v>17</v>
      </c>
      <c r="D8" s="14">
        <v>7</v>
      </c>
      <c r="E8" s="14">
        <f t="shared" si="3"/>
        <v>0</v>
      </c>
      <c r="F8" s="14">
        <f t="shared" si="0"/>
        <v>350</v>
      </c>
      <c r="G8" s="14">
        <f t="shared" si="4"/>
        <v>700</v>
      </c>
      <c r="H8" s="14">
        <f t="shared" si="1"/>
        <v>350</v>
      </c>
      <c r="I8" s="14">
        <f aca="true" t="shared" si="5" ref="I8:I29">H8/G8</f>
        <v>0.5</v>
      </c>
      <c r="O8" s="14">
        <f>H8</f>
        <v>350</v>
      </c>
    </row>
    <row r="9" spans="1:9" s="14" customFormat="1" ht="11.25">
      <c r="A9" s="14">
        <v>1200</v>
      </c>
      <c r="B9" s="14">
        <f t="shared" si="2"/>
        <v>50</v>
      </c>
      <c r="C9" s="14">
        <v>24</v>
      </c>
      <c r="E9" s="14">
        <f t="shared" si="3"/>
        <v>0</v>
      </c>
      <c r="F9" s="14">
        <f t="shared" si="0"/>
        <v>0</v>
      </c>
      <c r="G9" s="14">
        <f t="shared" si="4"/>
        <v>0</v>
      </c>
      <c r="H9" s="14">
        <f t="shared" si="1"/>
        <v>0</v>
      </c>
      <c r="I9" s="14" t="s">
        <v>1</v>
      </c>
    </row>
    <row r="10" spans="1:15" s="14" customFormat="1" ht="11.25">
      <c r="A10" s="14">
        <v>1200</v>
      </c>
      <c r="B10" s="14">
        <f t="shared" si="2"/>
        <v>50</v>
      </c>
      <c r="C10" s="14">
        <v>18</v>
      </c>
      <c r="D10" s="14">
        <v>6</v>
      </c>
      <c r="E10" s="14">
        <f t="shared" si="3"/>
        <v>0</v>
      </c>
      <c r="F10" s="14">
        <f t="shared" si="0"/>
        <v>300</v>
      </c>
      <c r="G10" s="14">
        <f t="shared" si="4"/>
        <v>600</v>
      </c>
      <c r="H10" s="14">
        <f t="shared" si="1"/>
        <v>300</v>
      </c>
      <c r="I10" s="14">
        <f t="shared" si="5"/>
        <v>0.5</v>
      </c>
      <c r="O10" s="14">
        <f>H10</f>
        <v>300</v>
      </c>
    </row>
    <row r="11" spans="1:12" s="14" customFormat="1" ht="11.25">
      <c r="A11" s="14">
        <v>750</v>
      </c>
      <c r="B11" s="14">
        <f t="shared" si="2"/>
        <v>31.25</v>
      </c>
      <c r="C11" s="14">
        <v>10</v>
      </c>
      <c r="D11" s="14">
        <v>14</v>
      </c>
      <c r="E11" s="14">
        <f t="shared" si="3"/>
        <v>0</v>
      </c>
      <c r="F11" s="14">
        <f t="shared" si="0"/>
        <v>437.5</v>
      </c>
      <c r="G11" s="14">
        <f t="shared" si="4"/>
        <v>875</v>
      </c>
      <c r="H11" s="14">
        <f t="shared" si="1"/>
        <v>437.5</v>
      </c>
      <c r="I11" s="14">
        <f t="shared" si="5"/>
        <v>0.5</v>
      </c>
      <c r="J11" s="14">
        <f>6*B11</f>
        <v>187.5</v>
      </c>
      <c r="K11" s="14">
        <f>6*B11</f>
        <v>187.5</v>
      </c>
      <c r="L11" s="14">
        <f>2*B11</f>
        <v>62.5</v>
      </c>
    </row>
    <row r="12" spans="1:11" s="14" customFormat="1" ht="11.25">
      <c r="A12" s="14">
        <v>1200</v>
      </c>
      <c r="B12" s="14">
        <f t="shared" si="2"/>
        <v>50</v>
      </c>
      <c r="C12" s="14">
        <v>18</v>
      </c>
      <c r="D12" s="14">
        <v>6</v>
      </c>
      <c r="E12" s="14">
        <f t="shared" si="3"/>
        <v>0</v>
      </c>
      <c r="F12" s="14">
        <f t="shared" si="0"/>
        <v>300</v>
      </c>
      <c r="G12" s="14">
        <f t="shared" si="4"/>
        <v>600</v>
      </c>
      <c r="H12" s="14">
        <f t="shared" si="1"/>
        <v>300</v>
      </c>
      <c r="I12" s="14">
        <f t="shared" si="5"/>
        <v>0.5</v>
      </c>
      <c r="J12" s="14">
        <f>4*B12</f>
        <v>200</v>
      </c>
      <c r="K12" s="14">
        <f>2*B12</f>
        <v>100</v>
      </c>
    </row>
    <row r="13" spans="1:9" s="14" customFormat="1" ht="11.25">
      <c r="A13" s="14">
        <v>1200</v>
      </c>
      <c r="B13" s="14">
        <f t="shared" si="2"/>
        <v>50</v>
      </c>
      <c r="C13" s="14">
        <v>24</v>
      </c>
      <c r="E13" s="14">
        <f t="shared" si="3"/>
        <v>0</v>
      </c>
      <c r="F13" s="14">
        <f t="shared" si="0"/>
        <v>0</v>
      </c>
      <c r="G13" s="14">
        <f t="shared" si="4"/>
        <v>0</v>
      </c>
      <c r="H13" s="14">
        <f t="shared" si="1"/>
        <v>0</v>
      </c>
      <c r="I13" s="14" t="s">
        <v>1</v>
      </c>
    </row>
    <row r="14" spans="1:9" s="14" customFormat="1" ht="11.25">
      <c r="A14" s="14">
        <v>1200</v>
      </c>
      <c r="B14" s="14">
        <f t="shared" si="2"/>
        <v>50</v>
      </c>
      <c r="C14" s="14">
        <v>24</v>
      </c>
      <c r="E14" s="14">
        <f t="shared" si="3"/>
        <v>0</v>
      </c>
      <c r="F14" s="14">
        <f t="shared" si="0"/>
        <v>0</v>
      </c>
      <c r="G14" s="14">
        <f t="shared" si="4"/>
        <v>0</v>
      </c>
      <c r="H14" s="14">
        <f t="shared" si="1"/>
        <v>0</v>
      </c>
      <c r="I14" s="14" t="s">
        <v>1</v>
      </c>
    </row>
    <row r="15" spans="1:14" s="14" customFormat="1" ht="11.25">
      <c r="A15" s="14">
        <v>1200</v>
      </c>
      <c r="B15" s="14">
        <f t="shared" si="2"/>
        <v>50</v>
      </c>
      <c r="C15" s="14">
        <v>6</v>
      </c>
      <c r="D15" s="14">
        <v>18</v>
      </c>
      <c r="E15" s="14">
        <f t="shared" si="3"/>
        <v>0</v>
      </c>
      <c r="F15" s="14">
        <f t="shared" si="0"/>
        <v>900</v>
      </c>
      <c r="G15" s="14">
        <f t="shared" si="4"/>
        <v>1800</v>
      </c>
      <c r="H15" s="14">
        <f t="shared" si="1"/>
        <v>900</v>
      </c>
      <c r="I15" s="14">
        <f t="shared" si="5"/>
        <v>0.5</v>
      </c>
      <c r="J15" s="14">
        <f>4*B15</f>
        <v>200</v>
      </c>
      <c r="K15" s="14">
        <f>4*B15</f>
        <v>200</v>
      </c>
      <c r="L15" s="14">
        <f>4*B15</f>
        <v>200</v>
      </c>
      <c r="M15" s="14">
        <f>4*B15</f>
        <v>200</v>
      </c>
      <c r="N15" s="14">
        <f>2*B15</f>
        <v>100</v>
      </c>
    </row>
    <row r="16" spans="1:9" s="14" customFormat="1" ht="11.25">
      <c r="A16" s="14">
        <v>1200</v>
      </c>
      <c r="B16" s="14">
        <f t="shared" si="2"/>
        <v>50</v>
      </c>
      <c r="C16" s="14">
        <v>24</v>
      </c>
      <c r="E16" s="14">
        <f t="shared" si="3"/>
        <v>0</v>
      </c>
      <c r="F16" s="14">
        <f t="shared" si="0"/>
        <v>0</v>
      </c>
      <c r="G16" s="14">
        <f t="shared" si="4"/>
        <v>0</v>
      </c>
      <c r="H16" s="14">
        <f t="shared" si="1"/>
        <v>0</v>
      </c>
      <c r="I16" s="14" t="s">
        <v>1</v>
      </c>
    </row>
    <row r="17" spans="1:9" s="14" customFormat="1" ht="11.25">
      <c r="A17" s="14">
        <v>1200</v>
      </c>
      <c r="B17" s="14">
        <f t="shared" si="2"/>
        <v>50</v>
      </c>
      <c r="C17" s="14">
        <v>24</v>
      </c>
      <c r="E17" s="14">
        <f t="shared" si="3"/>
        <v>0</v>
      </c>
      <c r="F17" s="14">
        <f t="shared" si="0"/>
        <v>0</v>
      </c>
      <c r="G17" s="14">
        <f t="shared" si="4"/>
        <v>0</v>
      </c>
      <c r="H17" s="14">
        <f t="shared" si="1"/>
        <v>0</v>
      </c>
      <c r="I17" s="14" t="s">
        <v>1</v>
      </c>
    </row>
    <row r="18" spans="1:10" s="14" customFormat="1" ht="11.25">
      <c r="A18" s="14">
        <v>1800</v>
      </c>
      <c r="B18" s="14">
        <f t="shared" si="2"/>
        <v>75</v>
      </c>
      <c r="C18" s="14">
        <v>22</v>
      </c>
      <c r="D18" s="14">
        <v>2</v>
      </c>
      <c r="E18" s="14">
        <f t="shared" si="3"/>
        <v>0</v>
      </c>
      <c r="F18" s="14">
        <f t="shared" si="0"/>
        <v>150</v>
      </c>
      <c r="G18" s="14">
        <f t="shared" si="4"/>
        <v>300</v>
      </c>
      <c r="H18" s="14">
        <f t="shared" si="1"/>
        <v>150</v>
      </c>
      <c r="I18" s="14">
        <f t="shared" si="5"/>
        <v>0.5</v>
      </c>
      <c r="J18" s="14">
        <f>2*B18</f>
        <v>150</v>
      </c>
    </row>
    <row r="19" spans="1:10" s="14" customFormat="1" ht="11.25">
      <c r="A19" s="14">
        <v>1500</v>
      </c>
      <c r="B19" s="14">
        <f t="shared" si="2"/>
        <v>62.5</v>
      </c>
      <c r="C19" s="14">
        <v>21</v>
      </c>
      <c r="D19" s="14">
        <v>3</v>
      </c>
      <c r="E19" s="14">
        <f t="shared" si="3"/>
        <v>0</v>
      </c>
      <c r="F19" s="14">
        <f t="shared" si="0"/>
        <v>187.5</v>
      </c>
      <c r="G19" s="14">
        <f t="shared" si="4"/>
        <v>375</v>
      </c>
      <c r="H19" s="14">
        <f t="shared" si="1"/>
        <v>187.5</v>
      </c>
      <c r="I19" s="14">
        <f t="shared" si="5"/>
        <v>0.5</v>
      </c>
      <c r="J19" s="14">
        <f>3*B19</f>
        <v>187.5</v>
      </c>
    </row>
    <row r="20" spans="1:13" s="14" customFormat="1" ht="11.25">
      <c r="A20" s="14">
        <v>1500</v>
      </c>
      <c r="B20" s="14">
        <f t="shared" si="2"/>
        <v>62.5</v>
      </c>
      <c r="C20" s="14">
        <v>6</v>
      </c>
      <c r="D20" s="14">
        <v>14</v>
      </c>
      <c r="E20" s="14">
        <f t="shared" si="3"/>
        <v>4</v>
      </c>
      <c r="F20" s="14">
        <f t="shared" si="0"/>
        <v>1125</v>
      </c>
      <c r="G20" s="14">
        <f t="shared" si="4"/>
        <v>2000</v>
      </c>
      <c r="H20" s="14">
        <f t="shared" si="1"/>
        <v>875</v>
      </c>
      <c r="I20" s="14">
        <f t="shared" si="5"/>
        <v>0.4375</v>
      </c>
      <c r="J20" s="14">
        <f>4*B20</f>
        <v>250</v>
      </c>
      <c r="K20" s="14">
        <f>4*B20</f>
        <v>250</v>
      </c>
      <c r="L20" s="14">
        <f>4*B20</f>
        <v>250</v>
      </c>
      <c r="M20" s="14">
        <f>2*B20</f>
        <v>125</v>
      </c>
    </row>
    <row r="21" spans="1:12" s="14" customFormat="1" ht="11.25">
      <c r="A21" s="14">
        <v>1000</v>
      </c>
      <c r="B21" s="14">
        <f t="shared" si="2"/>
        <v>41.666666666666664</v>
      </c>
      <c r="C21" s="14">
        <v>12</v>
      </c>
      <c r="D21" s="14">
        <v>11</v>
      </c>
      <c r="E21" s="14">
        <f t="shared" si="3"/>
        <v>1</v>
      </c>
      <c r="F21" s="14">
        <f t="shared" si="0"/>
        <v>500</v>
      </c>
      <c r="G21" s="14">
        <f t="shared" si="4"/>
        <v>958.3333333333333</v>
      </c>
      <c r="H21" s="14">
        <f t="shared" si="1"/>
        <v>458.3333333333333</v>
      </c>
      <c r="I21" s="14">
        <f t="shared" si="5"/>
        <v>0.4782608695652174</v>
      </c>
      <c r="J21" s="14">
        <f>4*B21</f>
        <v>166.66666666666666</v>
      </c>
      <c r="K21" s="14">
        <f>4*B21</f>
        <v>166.66666666666666</v>
      </c>
      <c r="L21" s="14">
        <f>3*B21</f>
        <v>125</v>
      </c>
    </row>
    <row r="22" spans="1:10" s="14" customFormat="1" ht="11.25">
      <c r="A22" s="14">
        <v>1800</v>
      </c>
      <c r="B22" s="14">
        <f t="shared" si="2"/>
        <v>75</v>
      </c>
      <c r="C22" s="14">
        <v>21</v>
      </c>
      <c r="D22" s="14">
        <v>1</v>
      </c>
      <c r="E22" s="14">
        <f t="shared" si="3"/>
        <v>2</v>
      </c>
      <c r="F22" s="14">
        <f t="shared" si="0"/>
        <v>225</v>
      </c>
      <c r="G22" s="14">
        <f t="shared" si="4"/>
        <v>300</v>
      </c>
      <c r="H22" s="14">
        <f t="shared" si="1"/>
        <v>75</v>
      </c>
      <c r="I22" s="14">
        <f t="shared" si="5"/>
        <v>0.25</v>
      </c>
      <c r="J22" s="14">
        <f>B22</f>
        <v>75</v>
      </c>
    </row>
    <row r="23" spans="1:11" s="14" customFormat="1" ht="11.25">
      <c r="A23" s="14">
        <v>1800</v>
      </c>
      <c r="B23" s="14">
        <f t="shared" si="2"/>
        <v>75</v>
      </c>
      <c r="C23" s="14">
        <v>17</v>
      </c>
      <c r="D23" s="14">
        <v>5</v>
      </c>
      <c r="E23" s="14">
        <f t="shared" si="3"/>
        <v>2</v>
      </c>
      <c r="F23" s="14">
        <f t="shared" si="0"/>
        <v>525</v>
      </c>
      <c r="G23" s="14">
        <f t="shared" si="4"/>
        <v>900</v>
      </c>
      <c r="H23" s="14">
        <f t="shared" si="1"/>
        <v>375</v>
      </c>
      <c r="I23" s="14">
        <f t="shared" si="5"/>
        <v>0.4166666666666667</v>
      </c>
      <c r="J23" s="14">
        <f>4*B23</f>
        <v>300</v>
      </c>
      <c r="K23" s="14">
        <f>1*B23</f>
        <v>75</v>
      </c>
    </row>
    <row r="24" spans="1:10" s="14" customFormat="1" ht="11.25">
      <c r="A24" s="14">
        <v>1800</v>
      </c>
      <c r="B24" s="14">
        <f t="shared" si="2"/>
        <v>75</v>
      </c>
      <c r="C24" s="14">
        <v>20</v>
      </c>
      <c r="D24" s="14">
        <v>1</v>
      </c>
      <c r="E24" s="14">
        <f t="shared" si="3"/>
        <v>3</v>
      </c>
      <c r="F24" s="14">
        <f t="shared" si="0"/>
        <v>300</v>
      </c>
      <c r="G24" s="14">
        <f t="shared" si="4"/>
        <v>375</v>
      </c>
      <c r="H24" s="14">
        <f t="shared" si="1"/>
        <v>75</v>
      </c>
      <c r="I24" s="14">
        <f t="shared" si="5"/>
        <v>0.2</v>
      </c>
      <c r="J24" s="14">
        <f>75</f>
        <v>75</v>
      </c>
    </row>
    <row r="25" spans="1:10" s="14" customFormat="1" ht="11.25">
      <c r="A25" s="14">
        <v>1500</v>
      </c>
      <c r="B25" s="14">
        <f t="shared" si="2"/>
        <v>62.5</v>
      </c>
      <c r="C25" s="14">
        <v>19</v>
      </c>
      <c r="D25" s="14">
        <v>2</v>
      </c>
      <c r="E25" s="14">
        <f t="shared" si="3"/>
        <v>3</v>
      </c>
      <c r="F25" s="14">
        <f t="shared" si="0"/>
        <v>312.5</v>
      </c>
      <c r="G25" s="14">
        <f t="shared" si="4"/>
        <v>437.5</v>
      </c>
      <c r="H25" s="14">
        <f t="shared" si="1"/>
        <v>125</v>
      </c>
      <c r="I25" s="14">
        <f t="shared" si="5"/>
        <v>0.2857142857142857</v>
      </c>
      <c r="J25" s="14">
        <f>62.5*2</f>
        <v>125</v>
      </c>
    </row>
    <row r="26" spans="1:11" s="14" customFormat="1" ht="11.25">
      <c r="A26" s="14">
        <v>1800</v>
      </c>
      <c r="B26" s="14">
        <f t="shared" si="2"/>
        <v>75</v>
      </c>
      <c r="C26" s="14">
        <v>14</v>
      </c>
      <c r="D26" s="14">
        <v>6</v>
      </c>
      <c r="E26" s="14">
        <f t="shared" si="3"/>
        <v>4</v>
      </c>
      <c r="F26" s="14">
        <f t="shared" si="0"/>
        <v>750</v>
      </c>
      <c r="G26" s="14">
        <f t="shared" si="4"/>
        <v>1200</v>
      </c>
      <c r="H26" s="14">
        <f t="shared" si="1"/>
        <v>450</v>
      </c>
      <c r="I26" s="14">
        <f t="shared" si="5"/>
        <v>0.375</v>
      </c>
      <c r="J26" s="14">
        <f>4*B26</f>
        <v>300</v>
      </c>
      <c r="K26" s="14">
        <f>2*B26</f>
        <v>150</v>
      </c>
    </row>
    <row r="27" spans="1:12" s="14" customFormat="1" ht="11.25">
      <c r="A27" s="14">
        <v>750</v>
      </c>
      <c r="B27" s="14">
        <f t="shared" si="2"/>
        <v>31.25</v>
      </c>
      <c r="C27" s="14">
        <v>9</v>
      </c>
      <c r="D27" s="14">
        <v>11</v>
      </c>
      <c r="E27" s="14">
        <f t="shared" si="3"/>
        <v>4</v>
      </c>
      <c r="F27" s="14">
        <f t="shared" si="0"/>
        <v>468.75</v>
      </c>
      <c r="G27" s="14">
        <f t="shared" si="4"/>
        <v>812.5</v>
      </c>
      <c r="H27" s="14">
        <f t="shared" si="1"/>
        <v>343.75</v>
      </c>
      <c r="I27" s="14">
        <f t="shared" si="5"/>
        <v>0.4230769230769231</v>
      </c>
      <c r="J27" s="14">
        <f>4*B27</f>
        <v>125</v>
      </c>
      <c r="K27" s="14">
        <f>4*B27</f>
        <v>125</v>
      </c>
      <c r="L27" s="14">
        <f>3*B27</f>
        <v>93.75</v>
      </c>
    </row>
    <row r="28" spans="1:10" s="14" customFormat="1" ht="11.25">
      <c r="A28" s="14">
        <v>1800</v>
      </c>
      <c r="B28" s="14">
        <f t="shared" si="2"/>
        <v>75</v>
      </c>
      <c r="C28" s="14">
        <v>18</v>
      </c>
      <c r="D28" s="14">
        <v>1</v>
      </c>
      <c r="E28" s="14">
        <f t="shared" si="3"/>
        <v>5</v>
      </c>
      <c r="F28" s="14">
        <f t="shared" si="0"/>
        <v>450</v>
      </c>
      <c r="G28" s="14">
        <f t="shared" si="4"/>
        <v>525</v>
      </c>
      <c r="H28" s="14">
        <f t="shared" si="1"/>
        <v>75</v>
      </c>
      <c r="I28" s="14">
        <f t="shared" si="5"/>
        <v>0.14285714285714285</v>
      </c>
      <c r="J28" s="14">
        <v>75</v>
      </c>
    </row>
    <row r="29" spans="1:9" s="14" customFormat="1" ht="11.25">
      <c r="A29" s="14">
        <v>1800</v>
      </c>
      <c r="B29" s="14">
        <f t="shared" si="2"/>
        <v>75</v>
      </c>
      <c r="C29" s="14">
        <v>19</v>
      </c>
      <c r="E29" s="14">
        <f t="shared" si="3"/>
        <v>5</v>
      </c>
      <c r="F29" s="14">
        <f t="shared" si="0"/>
        <v>375</v>
      </c>
      <c r="G29" s="14">
        <f t="shared" si="4"/>
        <v>375</v>
      </c>
      <c r="H29" s="14">
        <f t="shared" si="1"/>
        <v>0</v>
      </c>
      <c r="I29" s="14">
        <f t="shared" si="5"/>
        <v>0</v>
      </c>
    </row>
    <row r="30" spans="1:15" ht="11.25">
      <c r="A30" s="9">
        <f>SUBTOTAL(9,A4:A29)</f>
        <v>35000</v>
      </c>
      <c r="B30" s="5"/>
      <c r="C30" s="5" t="s">
        <v>1</v>
      </c>
      <c r="D30" s="18" t="s">
        <v>1</v>
      </c>
      <c r="E30" s="18"/>
      <c r="F30" s="21">
        <f>SUM(F4:F29)</f>
        <v>10389.583333333334</v>
      </c>
      <c r="G30" s="21">
        <f>SUM(G4:G29)</f>
        <v>13800</v>
      </c>
      <c r="H30" s="21">
        <f>SUM(H4:H29)</f>
        <v>5810.416666666666</v>
      </c>
      <c r="I30" s="21" t="s">
        <v>1</v>
      </c>
      <c r="J30" s="21">
        <f aca="true" t="shared" si="6" ref="J30:O30">SUM(J4:J29)</f>
        <v>2416.666666666667</v>
      </c>
      <c r="K30" s="21">
        <f t="shared" si="6"/>
        <v>1254.1666666666665</v>
      </c>
      <c r="L30" s="21">
        <f t="shared" si="6"/>
        <v>731.25</v>
      </c>
      <c r="M30" s="21">
        <f t="shared" si="6"/>
        <v>325</v>
      </c>
      <c r="N30" s="21">
        <f t="shared" si="6"/>
        <v>100</v>
      </c>
      <c r="O30" s="21">
        <f t="shared" si="6"/>
        <v>983.3333333333333</v>
      </c>
    </row>
    <row r="31" spans="1:15" ht="12.75" customHeight="1">
      <c r="A31" s="19"/>
      <c r="B31" s="19"/>
      <c r="C31" s="2"/>
      <c r="D31" s="29" t="s">
        <v>28</v>
      </c>
      <c r="E31" s="31">
        <f>H30/G30</f>
        <v>0.4210446859903381</v>
      </c>
      <c r="F31" s="2"/>
      <c r="G31" s="2"/>
      <c r="H31" s="2"/>
      <c r="I31" s="10">
        <f>J31+K31+L31+M31+N31+O31</f>
        <v>0.4210446859903381</v>
      </c>
      <c r="J31" s="10">
        <f>J30/G30</f>
        <v>0.17512077294685993</v>
      </c>
      <c r="K31" s="10">
        <f>K30/G30</f>
        <v>0.09088164251207728</v>
      </c>
      <c r="L31" s="10">
        <f>L30/G30</f>
        <v>0.05298913043478261</v>
      </c>
      <c r="M31" s="10">
        <f>M30/G30</f>
        <v>0.02355072463768116</v>
      </c>
      <c r="N31" s="10">
        <f>N30/G30</f>
        <v>0.007246376811594203</v>
      </c>
      <c r="O31" s="10">
        <f>O30/G30</f>
        <v>0.07125603864734299</v>
      </c>
    </row>
    <row r="32" spans="1:15" ht="11.25">
      <c r="A32" s="19"/>
      <c r="B32" s="19"/>
      <c r="C32" s="2"/>
      <c r="D32" s="30"/>
      <c r="E32" s="31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3">
    <mergeCell ref="D31:D32"/>
    <mergeCell ref="E31:E32"/>
    <mergeCell ref="J2:O2"/>
  </mergeCells>
  <printOptions/>
  <pageMargins left="0.7" right="1.3125" top="1.2708333333333333" bottom="0.75" header="0.3" footer="0.3"/>
  <pageSetup fitToHeight="0" fitToWidth="0" horizontalDpi="600" verticalDpi="600" orientation="landscape" paperSize="9" r:id="rId3"/>
  <headerFooter>
    <oddHeader>&amp;L&amp;"Arial,Negrita"UNIVERSIDAD NACIONAL DE SALTA
FACULTAD DE CIENCIAS ECONOMICAS, JURIDICAS Y SOCIALES
Cátedra:MICROFINANZAS
&amp;"Arial,Normal"
&amp;U
SOLUCION PROPUESTA&amp;C&amp;"Arial,Negrita"&amp;U
INDICADORES DE RENDIMIENTO&amp;R&amp;"Arial,Negrita"Practico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esteban precerutti</dc:creator>
  <cp:keywords/>
  <dc:description/>
  <cp:lastModifiedBy>Centor</cp:lastModifiedBy>
  <cp:lastPrinted>2011-03-09T05:34:44Z</cp:lastPrinted>
  <dcterms:created xsi:type="dcterms:W3CDTF">2007-04-10T17:13:13Z</dcterms:created>
  <dcterms:modified xsi:type="dcterms:W3CDTF">2011-03-18T05:47:12Z</dcterms:modified>
  <cp:category/>
  <cp:version/>
  <cp:contentType/>
  <cp:contentStatus/>
</cp:coreProperties>
</file>