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5280" windowHeight="4530" activeTab="0"/>
  </bookViews>
  <sheets>
    <sheet name="ARCOR" sheetId="1" r:id="rId1"/>
    <sheet name="DATOS EST CONT" sheetId="2" r:id="rId2"/>
    <sheet name="PARTE A - RESP" sheetId="3" r:id="rId3"/>
    <sheet name="CRECIM Y FINANC" sheetId="4" r:id="rId4"/>
    <sheet name="GRAFICO" sheetId="5" r:id="rId5"/>
    <sheet name="PARTE B - RESP" sheetId="6" r:id="rId6"/>
    <sheet name="RENDIMIENTO" sheetId="7" r:id="rId7"/>
    <sheet name="PARTE B - CALC" sheetId="8" r:id="rId8"/>
  </sheets>
  <externalReferences>
    <externalReference r:id="rId11"/>
  </externalReferences>
  <definedNames>
    <definedName name="IMPCALC">'[1]CALC RESULT'!$A$1:$J$38</definedName>
  </definedNames>
  <calcPr fullCalcOnLoad="1"/>
</workbook>
</file>

<file path=xl/sharedStrings.xml><?xml version="1.0" encoding="utf-8"?>
<sst xmlns="http://schemas.openxmlformats.org/spreadsheetml/2006/main" count="94" uniqueCount="76">
  <si>
    <t>Manual de Estudio Programado</t>
  </si>
  <si>
    <t>ANALISIS FINANCIERO CON</t>
  </si>
  <si>
    <t>INFORMACION CONTABLE</t>
  </si>
  <si>
    <t>Carrera de Licenciado en Administración</t>
  </si>
  <si>
    <t>ARCOR S.A.</t>
  </si>
  <si>
    <t>Activo corriente operativo</t>
  </si>
  <si>
    <t>Activo fijo operativo</t>
  </si>
  <si>
    <t>Pasivo financiero</t>
  </si>
  <si>
    <t>Patrimonio neto</t>
  </si>
  <si>
    <t>Dividendos</t>
  </si>
  <si>
    <t>Ventas</t>
  </si>
  <si>
    <t>Crecimiento de ventas</t>
  </si>
  <si>
    <t xml:space="preserve">   Activo operativo</t>
  </si>
  <si>
    <t>Resultado pasivo financiero</t>
  </si>
  <si>
    <t>INDICADORES</t>
  </si>
  <si>
    <t>Calculados con cifras promedio</t>
  </si>
  <si>
    <t>Endeudamiento financiero</t>
  </si>
  <si>
    <t>Costo de pasivo financiero</t>
  </si>
  <si>
    <t>Coeficiente distribución dividendos</t>
  </si>
  <si>
    <t>Crecimiento de ventas acumulado</t>
  </si>
  <si>
    <t>Endeudamiento financiero final</t>
  </si>
  <si>
    <t>Crecimiento de AOpNeto</t>
  </si>
  <si>
    <t>Crecimiento de AOpNeto acumulado</t>
  </si>
  <si>
    <t>Depreciaciones y amortizaciones</t>
  </si>
  <si>
    <t>EBITDA</t>
  </si>
  <si>
    <t>CAPEX</t>
  </si>
  <si>
    <t>Aporte de capital</t>
  </si>
  <si>
    <t>Pasivo operativo</t>
  </si>
  <si>
    <t xml:space="preserve">   Activo operativo neto</t>
  </si>
  <si>
    <t>Rendimiento operativo</t>
  </si>
  <si>
    <t>Ganancia operativa (NOPAT)</t>
  </si>
  <si>
    <t>Ganancia operativa</t>
  </si>
  <si>
    <t xml:space="preserve">   Margen sobre ventas</t>
  </si>
  <si>
    <t xml:space="preserve">   Rotación operativa</t>
  </si>
  <si>
    <t>Efecto de endeudam en rendim</t>
  </si>
  <si>
    <t>Rendimiento del Activo inicial</t>
  </si>
  <si>
    <t>Rendimiento Patrimonio inicial</t>
  </si>
  <si>
    <t>Crecimiento de ventas autosustentado</t>
  </si>
  <si>
    <t>Activo Operativo Neto promedio</t>
  </si>
  <si>
    <t>Pasivo financiero promedio</t>
  </si>
  <si>
    <t>Patrimonio neto promedio</t>
  </si>
  <si>
    <t>Escriba su respuesta</t>
  </si>
  <si>
    <t>Líneas de crecimiento de ventas autosustentado con los coeficientes de 1992 y 1998</t>
  </si>
  <si>
    <t>¿Cuál es el significado del crecimiento de ventas autosustentado?</t>
  </si>
  <si>
    <t>¿En qué se originan las fluctuaciones del coeficiente de distribución de divi-dendos en los últimos años?</t>
  </si>
  <si>
    <t>¿Qué consecuencias se observan en los períodos en que los puntos de ren-dimiento y crecimiento de ventas están muy alejados de la línea?</t>
  </si>
  <si>
    <t>RENDIMIENTO OPERATIVO PROMEDIO</t>
  </si>
  <si>
    <t>Del período</t>
  </si>
  <si>
    <t>1991/98</t>
  </si>
  <si>
    <t>/</t>
  </si>
  <si>
    <t xml:space="preserve">  Margen sobre ventas</t>
  </si>
  <si>
    <t xml:space="preserve">  Rotación operativa</t>
  </si>
  <si>
    <t>Activo operativo neto promedio</t>
  </si>
  <si>
    <t>Cuáles aspectos de la evolución del rendimiento son los más importantes pa-ra la evaluación del desempeño en el período considerado?</t>
  </si>
  <si>
    <t>¿Se observa alguna tendencia discernible en los componentes?  La disminu-ción del rendimiento en 1998 puede considerarse que es transitoria, por las in-versiones realizadas en ese año? ¿o el menor nivel de rendimiento es una ca-racterística estructural del sector de negocios?</t>
  </si>
  <si>
    <t>Ante las oscilaciones del rendimiento operativo, ¿sería más adecuado calcu-lar un rendimiento promedio de varios años? ¿qué años incluiría en un prome-dio representativo?</t>
  </si>
  <si>
    <t>Rendimiento del activo</t>
  </si>
  <si>
    <t>Rendimiento del activo 1992</t>
  </si>
  <si>
    <t>Costo del pasivo</t>
  </si>
  <si>
    <t>Endeudamiento</t>
  </si>
  <si>
    <t>Coeficiente de distribución</t>
  </si>
  <si>
    <t>Rendimiento del patrimonio</t>
  </si>
  <si>
    <t>Crecimiento autosustentado 1992</t>
  </si>
  <si>
    <t>Rendimiento del activo 1998</t>
  </si>
  <si>
    <t>Crecimiento autosustentado 1998</t>
  </si>
  <si>
    <t>Facultad de Ciencias Económicas - U.N.Cuyo</t>
  </si>
  <si>
    <t>Ricardo A. Fornero</t>
  </si>
  <si>
    <t>PARTE A</t>
  </si>
  <si>
    <t>PARTE B</t>
  </si>
  <si>
    <t>Planilla de apoyo para la solución del</t>
  </si>
  <si>
    <t>EJERCICIO DE APLICACIÓN</t>
  </si>
  <si>
    <t>3. Arcor S.A.</t>
  </si>
  <si>
    <t>Datos para solución en las hojas siguientes</t>
  </si>
  <si>
    <t>AFIC - Ejercicio de Aplicación 3</t>
  </si>
  <si>
    <t>Los datos tienen una protección simple para prevenir el borrado accidental</t>
  </si>
  <si>
    <t>Ganancia ordinaria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</si>
</sst>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  <numFmt numFmtId="168" formatCode="_(* #,##0.000_);_(* \(#,##0.0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sz val="12"/>
      <color indexed="12"/>
      <name val="Bookman Old Style"/>
      <family val="1"/>
    </font>
    <font>
      <sz val="12"/>
      <name val="Times New Roman"/>
      <family val="0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.25"/>
      <name val="Times New Roman"/>
      <family val="0"/>
    </font>
    <font>
      <sz val="8.5"/>
      <name val="Arial"/>
      <family val="2"/>
    </font>
    <font>
      <b/>
      <i/>
      <sz val="10"/>
      <color indexed="12"/>
      <name val="Arial"/>
      <family val="2"/>
    </font>
    <font>
      <b/>
      <sz val="12"/>
      <name val="Bookman Old Style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167" fontId="12" fillId="0" borderId="4" xfId="20" applyNumberFormat="1" applyFont="1" applyBorder="1" applyAlignment="1" applyProtection="1">
      <alignment/>
      <protection/>
    </xf>
    <xf numFmtId="164" fontId="12" fillId="0" borderId="3" xfId="15" applyNumberFormat="1" applyFont="1" applyBorder="1" applyAlignment="1" applyProtection="1">
      <alignment/>
      <protection/>
    </xf>
    <xf numFmtId="167" fontId="12" fillId="0" borderId="3" xfId="20" applyNumberFormat="1" applyFont="1" applyBorder="1" applyAlignment="1" applyProtection="1">
      <alignment/>
      <protection/>
    </xf>
    <xf numFmtId="43" fontId="12" fillId="0" borderId="4" xfId="0" applyNumberFormat="1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167" fontId="12" fillId="0" borderId="9" xfId="2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164" fontId="12" fillId="0" borderId="2" xfId="15" applyNumberFormat="1" applyFont="1" applyBorder="1" applyAlignment="1" applyProtection="1">
      <alignment/>
      <protection/>
    </xf>
    <xf numFmtId="165" fontId="12" fillId="0" borderId="4" xfId="15" applyNumberFormat="1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165" fontId="12" fillId="0" borderId="3" xfId="15" applyNumberFormat="1" applyFont="1" applyBorder="1" applyAlignment="1" applyProtection="1">
      <alignment/>
      <protection/>
    </xf>
    <xf numFmtId="165" fontId="12" fillId="0" borderId="2" xfId="15" applyNumberFormat="1" applyFont="1" applyBorder="1" applyAlignment="1" applyProtection="1">
      <alignment/>
      <protection/>
    </xf>
    <xf numFmtId="43" fontId="12" fillId="0" borderId="3" xfId="15" applyFont="1" applyBorder="1" applyAlignment="1" applyProtection="1">
      <alignment/>
      <protection/>
    </xf>
    <xf numFmtId="167" fontId="12" fillId="0" borderId="6" xfId="20" applyNumberFormat="1" applyFont="1" applyBorder="1" applyAlignment="1" applyProtection="1">
      <alignment/>
      <protection/>
    </xf>
    <xf numFmtId="9" fontId="12" fillId="0" borderId="4" xfId="0" applyNumberFormat="1" applyFont="1" applyBorder="1" applyAlignment="1" applyProtection="1">
      <alignment/>
      <protection/>
    </xf>
    <xf numFmtId="9" fontId="12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165" fontId="12" fillId="0" borderId="6" xfId="15" applyNumberFormat="1" applyFont="1" applyBorder="1" applyAlignment="1" applyProtection="1">
      <alignment/>
      <protection/>
    </xf>
    <xf numFmtId="164" fontId="12" fillId="0" borderId="4" xfId="15" applyNumberFormat="1" applyFont="1" applyBorder="1" applyAlignment="1" applyProtection="1">
      <alignment/>
      <protection/>
    </xf>
    <xf numFmtId="164" fontId="12" fillId="0" borderId="4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9" fontId="12" fillId="0" borderId="0" xfId="20" applyFont="1" applyAlignment="1">
      <alignment/>
    </xf>
    <xf numFmtId="43" fontId="12" fillId="0" borderId="0" xfId="0" applyNumberFormat="1" applyFont="1" applyAlignment="1">
      <alignment/>
    </xf>
    <xf numFmtId="167" fontId="12" fillId="0" borderId="0" xfId="20" applyNumberFormat="1" applyFont="1" applyAlignment="1">
      <alignment/>
    </xf>
    <xf numFmtId="9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FIAPL4 Arcor.xls Gráfico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GRAFICO!$L$7:$R$7</c:f>
              <c:numCache/>
            </c:numRef>
          </c:xVal>
          <c:yVal>
            <c:numRef>
              <c:f>GRAFICO!$L$8:$R$8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GRAFICO!$L$10:$AA$10</c:f>
              <c:numCache/>
            </c:numRef>
          </c:xVal>
          <c:yVal>
            <c:numRef>
              <c:f>GRAFICO!$L$15:$AA$15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GRAFICO!$L$17:$AA$17</c:f>
              <c:numCache/>
            </c:numRef>
          </c:xVal>
          <c:yVal>
            <c:numRef>
              <c:f>GRAFICO!$L$22:$AA$22</c:f>
              <c:numCache/>
            </c:numRef>
          </c:yVal>
          <c:smooth val="0"/>
        </c:ser>
        <c:axId val="66396972"/>
        <c:axId val="60701837"/>
      </c:scatterChart>
      <c:valAx>
        <c:axId val="66396972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Rendimiento del Activo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 val="autoZero"/>
        <c:crossBetween val="midCat"/>
        <c:dispUnits/>
      </c:valAx>
      <c:valAx>
        <c:axId val="6070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Crecimiento de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38100</xdr:rowOff>
    </xdr:from>
    <xdr:to>
      <xdr:col>6</xdr:col>
      <xdr:colOff>57150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895350" y="685800"/>
        <a:ext cx="37338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H\Casos%20Empresas\Arcor%20Aluar%20Disco%20Crec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OR"/>
      <sheetName val="ALUAR"/>
      <sheetName val="DISCO"/>
      <sheetName val="CALC RESULT"/>
      <sheetName val="Hoja5"/>
    </sheetNames>
    <sheetDataSet>
      <sheetData sheetId="3">
        <row r="1">
          <cell r="A1" t="str">
            <v>ARCOR - CALCULOS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</row>
        <row r="2">
          <cell r="A2" t="str">
            <v>Ganancia operativa</v>
          </cell>
          <cell r="B2">
            <v>19.7</v>
          </cell>
          <cell r="C2">
            <v>87.5</v>
          </cell>
          <cell r="D2">
            <v>85.5</v>
          </cell>
          <cell r="E2">
            <v>83.89999999999999</v>
          </cell>
          <cell r="F2">
            <v>111.30000000000001</v>
          </cell>
          <cell r="G2">
            <v>86.7</v>
          </cell>
          <cell r="H2">
            <v>66.8</v>
          </cell>
          <cell r="I2">
            <v>107.2</v>
          </cell>
          <cell r="J2">
            <v>92.2</v>
          </cell>
        </row>
        <row r="3">
          <cell r="A3" t="str">
            <v>Costo pasivo financiero</v>
          </cell>
          <cell r="B3">
            <v>-5</v>
          </cell>
          <cell r="C3">
            <v>-4.8</v>
          </cell>
          <cell r="D3">
            <v>-1.5</v>
          </cell>
          <cell r="E3">
            <v>-2.1</v>
          </cell>
          <cell r="F3">
            <v>-6.6</v>
          </cell>
          <cell r="G3">
            <v>-9.2</v>
          </cell>
          <cell r="H3">
            <v>-9.7</v>
          </cell>
          <cell r="I3">
            <v>-12.6</v>
          </cell>
          <cell r="J3">
            <v>-26</v>
          </cell>
        </row>
        <row r="4">
          <cell r="A4" t="str">
            <v>Resultado ordinario AI</v>
          </cell>
          <cell r="B4">
            <v>14.7</v>
          </cell>
          <cell r="C4">
            <v>82.7</v>
          </cell>
          <cell r="D4">
            <v>84</v>
          </cell>
          <cell r="E4">
            <v>81.8</v>
          </cell>
          <cell r="F4">
            <v>104.70000000000002</v>
          </cell>
          <cell r="G4">
            <v>77.5</v>
          </cell>
          <cell r="H4">
            <v>57.099999999999994</v>
          </cell>
          <cell r="I4">
            <v>94.60000000000001</v>
          </cell>
          <cell r="J4">
            <v>66.2</v>
          </cell>
        </row>
        <row r="5">
          <cell r="A5" t="str">
            <v>Resultados extraordinarios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J5">
            <v>-6</v>
          </cell>
        </row>
        <row r="6">
          <cell r="A6" t="str">
            <v>Impuesto a las ganancias</v>
          </cell>
          <cell r="B6">
            <v>-0.8416872764536016</v>
          </cell>
          <cell r="C6">
            <v>-3.2013061117907995</v>
          </cell>
          <cell r="D6">
            <v>-20.515851258259516</v>
          </cell>
          <cell r="E6">
            <v>-17.5</v>
          </cell>
          <cell r="F6">
            <v>-25</v>
          </cell>
          <cell r="G6">
            <v>-24</v>
          </cell>
          <cell r="H6">
            <v>-21</v>
          </cell>
          <cell r="I6">
            <v>-14</v>
          </cell>
          <cell r="J6">
            <v>-20</v>
          </cell>
        </row>
        <row r="7">
          <cell r="A7" t="str">
            <v>Resultado DI</v>
          </cell>
          <cell r="B7">
            <v>13.858312723546398</v>
          </cell>
          <cell r="C7">
            <v>79.4986938882092</v>
          </cell>
          <cell r="D7">
            <v>63.48414874174048</v>
          </cell>
          <cell r="E7">
            <v>64.3</v>
          </cell>
          <cell r="F7">
            <v>79.70000000000002</v>
          </cell>
          <cell r="G7">
            <v>53.5</v>
          </cell>
          <cell r="H7">
            <v>36.099999999999994</v>
          </cell>
          <cell r="I7">
            <v>80.60000000000001</v>
          </cell>
          <cell r="J7">
            <v>40.2</v>
          </cell>
        </row>
        <row r="8">
          <cell r="A8" t="str">
            <v>Tasa impuesto ganancias</v>
          </cell>
          <cell r="B8">
            <v>0.05725763785398651</v>
          </cell>
          <cell r="C8">
            <v>0.038709868340880284</v>
          </cell>
          <cell r="D8">
            <v>0.2442363245030895</v>
          </cell>
          <cell r="E8">
            <v>0.21393643031784843</v>
          </cell>
          <cell r="F8">
            <v>0.23877745940783185</v>
          </cell>
          <cell r="G8">
            <v>0.3096774193548387</v>
          </cell>
          <cell r="H8">
            <v>0.36777583187390545</v>
          </cell>
          <cell r="I8">
            <v>0.14799154334038053</v>
          </cell>
          <cell r="J8">
            <v>0.33222591362126247</v>
          </cell>
        </row>
        <row r="9">
          <cell r="A9" t="str">
            <v>Tasa legal impuesto ganancias</v>
          </cell>
          <cell r="B9">
            <v>0.3</v>
          </cell>
          <cell r="C9">
            <v>0.3</v>
          </cell>
          <cell r="D9">
            <v>0.3</v>
          </cell>
          <cell r="E9">
            <v>0.3</v>
          </cell>
          <cell r="F9">
            <v>0.33</v>
          </cell>
          <cell r="G9">
            <v>0.33</v>
          </cell>
          <cell r="H9">
            <v>0.33</v>
          </cell>
          <cell r="I9">
            <v>0.33</v>
          </cell>
          <cell r="J9">
            <v>0.35</v>
          </cell>
        </row>
        <row r="10">
          <cell r="A10" t="str">
            <v>Impuesto costo pasivo financ</v>
          </cell>
          <cell r="B10">
            <v>1.5</v>
          </cell>
          <cell r="C10">
            <v>1.44</v>
          </cell>
          <cell r="D10">
            <v>0.44999999999999996</v>
          </cell>
          <cell r="E10">
            <v>0.63</v>
          </cell>
          <cell r="F10">
            <v>2.178</v>
          </cell>
          <cell r="G10">
            <v>3.036</v>
          </cell>
          <cell r="H10">
            <v>3.201</v>
          </cell>
          <cell r="I10">
            <v>4.158</v>
          </cell>
          <cell r="J10">
            <v>9.1</v>
          </cell>
        </row>
        <row r="11">
          <cell r="A11" t="str">
            <v>Impuesto gananc operativa</v>
          </cell>
          <cell r="B11">
            <v>-2.3416872764536016</v>
          </cell>
          <cell r="C11">
            <v>-4.641306111790799</v>
          </cell>
          <cell r="D11">
            <v>-20.965851258259516</v>
          </cell>
          <cell r="E11">
            <v>-18.13</v>
          </cell>
          <cell r="F11">
            <v>-27.178</v>
          </cell>
          <cell r="G11">
            <v>-27.036</v>
          </cell>
          <cell r="H11">
            <v>-24.201</v>
          </cell>
          <cell r="I11">
            <v>-18.158</v>
          </cell>
          <cell r="J11">
            <v>-31.200000000000003</v>
          </cell>
        </row>
        <row r="12">
          <cell r="A12" t="str">
            <v>Impuesto result extraord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2.0999999999999996</v>
          </cell>
        </row>
        <row r="13">
          <cell r="A13" t="str">
            <v>Resultado operativo DI</v>
          </cell>
          <cell r="B13">
            <v>17.358312723546398</v>
          </cell>
          <cell r="C13">
            <v>82.8586938882092</v>
          </cell>
          <cell r="D13">
            <v>64.53414874174048</v>
          </cell>
          <cell r="E13">
            <v>65.77</v>
          </cell>
          <cell r="F13">
            <v>84.12200000000001</v>
          </cell>
          <cell r="G13">
            <v>59.664</v>
          </cell>
          <cell r="H13">
            <v>42.599</v>
          </cell>
          <cell r="I13">
            <v>89.042</v>
          </cell>
          <cell r="J13">
            <v>61</v>
          </cell>
        </row>
        <row r="14">
          <cell r="A14" t="str">
            <v>Costo pasivo financiero DI</v>
          </cell>
          <cell r="B14">
            <v>-3.5</v>
          </cell>
          <cell r="C14">
            <v>-3.36</v>
          </cell>
          <cell r="D14">
            <v>-1.05</v>
          </cell>
          <cell r="E14">
            <v>-1.4700000000000002</v>
          </cell>
          <cell r="F14">
            <v>-4.422</v>
          </cell>
          <cell r="G14">
            <v>-6.164</v>
          </cell>
          <cell r="H14">
            <v>-6.498999999999999</v>
          </cell>
          <cell r="I14">
            <v>-8.442</v>
          </cell>
          <cell r="J14">
            <v>-16.9</v>
          </cell>
        </row>
        <row r="15">
          <cell r="A15" t="str">
            <v>Resultados extraordinarios DI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-3.9000000000000004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Depreciaciones y amortizaciones</v>
          </cell>
          <cell r="C17">
            <v>12</v>
          </cell>
          <cell r="D17">
            <v>15</v>
          </cell>
          <cell r="E17">
            <v>20</v>
          </cell>
          <cell r="F17">
            <v>30</v>
          </cell>
          <cell r="G17">
            <v>40</v>
          </cell>
          <cell r="H17">
            <v>42</v>
          </cell>
          <cell r="I17">
            <v>48</v>
          </cell>
          <cell r="J17">
            <v>50</v>
          </cell>
        </row>
        <row r="18">
          <cell r="A18" t="str">
            <v>Inversión bruta activo fijo</v>
          </cell>
          <cell r="C18">
            <v>8</v>
          </cell>
          <cell r="D18">
            <v>69.1</v>
          </cell>
          <cell r="E18">
            <v>74.9</v>
          </cell>
          <cell r="F18">
            <v>113</v>
          </cell>
          <cell r="G18">
            <v>67</v>
          </cell>
          <cell r="H18">
            <v>82.10000000000002</v>
          </cell>
          <cell r="I18">
            <v>124.89999999999998</v>
          </cell>
          <cell r="J18">
            <v>187</v>
          </cell>
        </row>
        <row r="21">
          <cell r="A21" t="str">
            <v>ALUAR - CALCULOS</v>
          </cell>
          <cell r="B21">
            <v>1995</v>
          </cell>
          <cell r="C21">
            <v>1996</v>
          </cell>
          <cell r="D21">
            <v>1997</v>
          </cell>
          <cell r="E21">
            <v>1998</v>
          </cell>
        </row>
        <row r="22">
          <cell r="A22" t="str">
            <v>Resultado operativo</v>
          </cell>
          <cell r="B22">
            <v>89</v>
          </cell>
          <cell r="C22">
            <v>134</v>
          </cell>
          <cell r="D22">
            <v>96</v>
          </cell>
          <cell r="E22">
            <v>146</v>
          </cell>
        </row>
        <row r="23">
          <cell r="A23" t="str">
            <v>Resultado inversiones sociedades</v>
          </cell>
          <cell r="B23">
            <v>-0.8</v>
          </cell>
          <cell r="C23">
            <v>-3.4</v>
          </cell>
          <cell r="D23">
            <v>2.6</v>
          </cell>
          <cell r="E23">
            <v>-1.5</v>
          </cell>
        </row>
        <row r="24">
          <cell r="A24" t="str">
            <v>Resultado financiero</v>
          </cell>
        </row>
        <row r="25">
          <cell r="A25" t="str">
            <v>   Inversiones financieras</v>
          </cell>
          <cell r="B25">
            <v>-5</v>
          </cell>
          <cell r="C25">
            <v>10</v>
          </cell>
          <cell r="D25">
            <v>14</v>
          </cell>
          <cell r="E25">
            <v>6.5</v>
          </cell>
        </row>
        <row r="26">
          <cell r="A26" t="str">
            <v>   Activo operativo</v>
          </cell>
          <cell r="B26">
            <v>-1.6</v>
          </cell>
          <cell r="C26">
            <v>0.8</v>
          </cell>
          <cell r="D26">
            <v>5.2</v>
          </cell>
          <cell r="E26">
            <v>7.5</v>
          </cell>
        </row>
        <row r="27">
          <cell r="A27" t="str">
            <v>   Pasivo operativo</v>
          </cell>
          <cell r="B27">
            <v>0.3</v>
          </cell>
          <cell r="C27">
            <v>-0.9</v>
          </cell>
          <cell r="D27">
            <v>-0.8</v>
          </cell>
          <cell r="E27">
            <v>-0.5</v>
          </cell>
        </row>
        <row r="28">
          <cell r="A28" t="str">
            <v>   Pasivo financiero</v>
          </cell>
          <cell r="B28">
            <v>0.5</v>
          </cell>
          <cell r="C28">
            <v>-10</v>
          </cell>
          <cell r="D28">
            <v>-11</v>
          </cell>
          <cell r="E28">
            <v>-22</v>
          </cell>
        </row>
        <row r="29">
          <cell r="A29" t="str">
            <v>Resultados extraordinarios</v>
          </cell>
          <cell r="B29">
            <v>22.3</v>
          </cell>
          <cell r="C29">
            <v>9</v>
          </cell>
          <cell r="D29">
            <v>24.5</v>
          </cell>
          <cell r="E29">
            <v>0</v>
          </cell>
        </row>
        <row r="30">
          <cell r="A30" t="str">
            <v>Participación terceros en controladas</v>
          </cell>
          <cell r="B30">
            <v>0</v>
          </cell>
          <cell r="C30">
            <v>-8.4</v>
          </cell>
          <cell r="D30">
            <v>-4.7</v>
          </cell>
          <cell r="E30">
            <v>-9.4</v>
          </cell>
        </row>
        <row r="31">
          <cell r="A31" t="str">
            <v>Impuesto a las ganancias</v>
          </cell>
          <cell r="B31">
            <v>0</v>
          </cell>
          <cell r="C31">
            <v>-26.1</v>
          </cell>
          <cell r="D31">
            <v>-17.1</v>
          </cell>
          <cell r="E31">
            <v>-6.3</v>
          </cell>
        </row>
        <row r="32">
          <cell r="A32" t="str">
            <v>Tasa impuesto ganancias</v>
          </cell>
          <cell r="C32">
            <v>0.19405204460966544</v>
          </cell>
          <cell r="D32">
            <v>0.1387987012987013</v>
          </cell>
          <cell r="E32">
            <v>0.04918032786885246</v>
          </cell>
        </row>
        <row r="33">
          <cell r="A33" t="str">
            <v>Resultado operativo DI</v>
          </cell>
          <cell r="B33">
            <v>89</v>
          </cell>
          <cell r="C33">
            <v>107.99702602230484</v>
          </cell>
          <cell r="D33">
            <v>82.67532467532467</v>
          </cell>
          <cell r="E33">
            <v>138.81967213114754</v>
          </cell>
        </row>
        <row r="34">
          <cell r="A34" t="str">
            <v>Resultado financ operat DI</v>
          </cell>
          <cell r="B34">
            <v>-1.3</v>
          </cell>
          <cell r="C34">
            <v>-0.08059479553903344</v>
          </cell>
          <cell r="D34">
            <v>3.7892857142857146</v>
          </cell>
          <cell r="E34">
            <v>6.655737704918033</v>
          </cell>
        </row>
        <row r="35">
          <cell r="A35" t="str">
            <v>Resultado activo financ DI</v>
          </cell>
          <cell r="B35">
            <v>-5</v>
          </cell>
          <cell r="C35">
            <v>8.059479553903346</v>
          </cell>
          <cell r="D35">
            <v>12.056818181818182</v>
          </cell>
          <cell r="E35">
            <v>6.1803278688524586</v>
          </cell>
        </row>
        <row r="36">
          <cell r="A36" t="str">
            <v>Resultado pasivo financ DI</v>
          </cell>
          <cell r="B36">
            <v>0.5</v>
          </cell>
          <cell r="C36">
            <v>-8.059479553903346</v>
          </cell>
          <cell r="D36">
            <v>-9.473214285714285</v>
          </cell>
          <cell r="E36">
            <v>-20.918032786885245</v>
          </cell>
        </row>
        <row r="37">
          <cell r="A37" t="str">
            <v>Participación terceros DI</v>
          </cell>
          <cell r="B37">
            <v>0</v>
          </cell>
          <cell r="C37">
            <v>-6.769962825278811</v>
          </cell>
          <cell r="D37">
            <v>-4.047646103896104</v>
          </cell>
          <cell r="E37">
            <v>-8.937704918032786</v>
          </cell>
        </row>
        <row r="38">
          <cell r="A38" t="str">
            <v>Resultados extraordinarios DI</v>
          </cell>
          <cell r="B38">
            <v>22.3</v>
          </cell>
          <cell r="C38">
            <v>7.253531598513011</v>
          </cell>
          <cell r="D38">
            <v>21.099431818181817</v>
          </cell>
          <cell r="E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4" t="s">
        <v>65</v>
      </c>
    </row>
    <row r="2" ht="12.75">
      <c r="A2" s="4" t="s">
        <v>3</v>
      </c>
    </row>
    <row r="3" s="5" customFormat="1" ht="6.75" customHeight="1">
      <c r="A3"/>
    </row>
    <row r="4" ht="6.75" customHeight="1"/>
    <row r="5" ht="18">
      <c r="A5" s="6" t="s">
        <v>1</v>
      </c>
    </row>
    <row r="6" ht="18">
      <c r="A6" s="6" t="s">
        <v>2</v>
      </c>
    </row>
    <row r="7" ht="15.75">
      <c r="A7" s="7" t="s">
        <v>0</v>
      </c>
    </row>
    <row r="8" ht="12.75">
      <c r="A8" s="5"/>
    </row>
    <row r="9" s="5" customFormat="1" ht="12.75">
      <c r="A9" s="60" t="s">
        <v>66</v>
      </c>
    </row>
    <row r="10" s="5" customFormat="1" ht="12.75">
      <c r="A10" s="2"/>
    </row>
    <row r="11" ht="12.75">
      <c r="A11" s="1" t="s">
        <v>69</v>
      </c>
    </row>
    <row r="12" ht="15.75">
      <c r="A12" s="8" t="s">
        <v>70</v>
      </c>
    </row>
    <row r="13" ht="15.75">
      <c r="A13" s="8" t="s">
        <v>71</v>
      </c>
    </row>
    <row r="14" ht="19.5" customHeight="1">
      <c r="A14" s="61" t="s">
        <v>72</v>
      </c>
    </row>
    <row r="15" ht="9.75" customHeight="1">
      <c r="A15" s="66" t="s">
        <v>74</v>
      </c>
    </row>
    <row r="16" ht="15.75">
      <c r="A16" s="62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48" customWidth="1"/>
    <col min="2" max="10" width="6.7109375" style="48" customWidth="1"/>
    <col min="11" max="16384" width="11.421875" style="48" customWidth="1"/>
  </cols>
  <sheetData>
    <row r="1" spans="1:10" s="47" customFormat="1" ht="12.75">
      <c r="A1" s="64" t="s">
        <v>73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47" customFormat="1" ht="12.75">
      <c r="A2" s="64" t="s">
        <v>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47" customFormat="1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">
      <c r="A4" s="50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</row>
    <row r="5" spans="1:10" ht="12">
      <c r="A5" s="28" t="s">
        <v>5</v>
      </c>
      <c r="B5" s="39">
        <v>99</v>
      </c>
      <c r="C5" s="39">
        <v>154</v>
      </c>
      <c r="D5" s="39">
        <v>179.4</v>
      </c>
      <c r="E5" s="39">
        <v>222.4</v>
      </c>
      <c r="F5" s="39">
        <v>311</v>
      </c>
      <c r="G5" s="39">
        <v>344.4</v>
      </c>
      <c r="H5" s="39">
        <v>329.4</v>
      </c>
      <c r="I5" s="39">
        <v>407.1</v>
      </c>
      <c r="J5" s="39">
        <v>542.3</v>
      </c>
    </row>
    <row r="6" spans="1:10" ht="12">
      <c r="A6" s="28" t="s">
        <v>6</v>
      </c>
      <c r="B6" s="39">
        <v>143</v>
      </c>
      <c r="C6" s="39">
        <v>139</v>
      </c>
      <c r="D6" s="39">
        <v>193.1</v>
      </c>
      <c r="E6" s="39">
        <v>248</v>
      </c>
      <c r="F6" s="39">
        <v>331</v>
      </c>
      <c r="G6" s="39">
        <v>358</v>
      </c>
      <c r="H6" s="39">
        <v>398.1</v>
      </c>
      <c r="I6" s="39">
        <v>475</v>
      </c>
      <c r="J6" s="39">
        <v>612</v>
      </c>
    </row>
    <row r="7" spans="1:10" ht="12">
      <c r="A7" s="28" t="s">
        <v>12</v>
      </c>
      <c r="B7" s="39">
        <f aca="true" t="shared" si="0" ref="B7:J7">SUM(B5:B6)</f>
        <v>242</v>
      </c>
      <c r="C7" s="39">
        <f t="shared" si="0"/>
        <v>293</v>
      </c>
      <c r="D7" s="39">
        <f t="shared" si="0"/>
        <v>372.5</v>
      </c>
      <c r="E7" s="39">
        <f t="shared" si="0"/>
        <v>470.4</v>
      </c>
      <c r="F7" s="39">
        <f t="shared" si="0"/>
        <v>642</v>
      </c>
      <c r="G7" s="39">
        <f t="shared" si="0"/>
        <v>702.4</v>
      </c>
      <c r="H7" s="39">
        <f t="shared" si="0"/>
        <v>727.5</v>
      </c>
      <c r="I7" s="39">
        <f t="shared" si="0"/>
        <v>882.1</v>
      </c>
      <c r="J7" s="39">
        <f t="shared" si="0"/>
        <v>1154.3</v>
      </c>
    </row>
    <row r="8" spans="1:10" ht="12">
      <c r="A8" s="28" t="s">
        <v>27</v>
      </c>
      <c r="B8" s="41">
        <v>35</v>
      </c>
      <c r="C8" s="41">
        <f>59-23</f>
        <v>36</v>
      </c>
      <c r="D8" s="41">
        <f>104-D10</f>
        <v>102</v>
      </c>
      <c r="E8" s="41">
        <v>88</v>
      </c>
      <c r="F8" s="41">
        <v>121</v>
      </c>
      <c r="G8" s="41">
        <v>113</v>
      </c>
      <c r="H8" s="41">
        <v>131</v>
      </c>
      <c r="I8" s="41">
        <v>147</v>
      </c>
      <c r="J8" s="41">
        <v>185</v>
      </c>
    </row>
    <row r="9" spans="1:10" ht="12">
      <c r="A9" s="28" t="s">
        <v>28</v>
      </c>
      <c r="B9" s="39">
        <f aca="true" t="shared" si="1" ref="B9:J9">+B7-B8</f>
        <v>207</v>
      </c>
      <c r="C9" s="39">
        <f t="shared" si="1"/>
        <v>257</v>
      </c>
      <c r="D9" s="39">
        <f t="shared" si="1"/>
        <v>270.5</v>
      </c>
      <c r="E9" s="39">
        <f t="shared" si="1"/>
        <v>382.4</v>
      </c>
      <c r="F9" s="39">
        <f t="shared" si="1"/>
        <v>521</v>
      </c>
      <c r="G9" s="39">
        <f t="shared" si="1"/>
        <v>589.4</v>
      </c>
      <c r="H9" s="39">
        <f t="shared" si="1"/>
        <v>596.5</v>
      </c>
      <c r="I9" s="39">
        <f t="shared" si="1"/>
        <v>735.1</v>
      </c>
      <c r="J9" s="39">
        <f t="shared" si="1"/>
        <v>969.3</v>
      </c>
    </row>
    <row r="10" spans="1:10" ht="12">
      <c r="A10" s="28" t="s">
        <v>7</v>
      </c>
      <c r="B10" s="39">
        <v>44</v>
      </c>
      <c r="C10" s="39">
        <v>20</v>
      </c>
      <c r="D10" s="39">
        <v>2</v>
      </c>
      <c r="E10" s="39">
        <v>35</v>
      </c>
      <c r="F10" s="39">
        <v>75</v>
      </c>
      <c r="G10" s="39">
        <v>99</v>
      </c>
      <c r="H10" s="39">
        <v>79</v>
      </c>
      <c r="I10" s="39">
        <v>146</v>
      </c>
      <c r="J10" s="39">
        <v>351</v>
      </c>
    </row>
    <row r="11" spans="1:10" ht="12">
      <c r="A11" s="28" t="s">
        <v>8</v>
      </c>
      <c r="B11" s="39">
        <f aca="true" t="shared" si="2" ref="B11:J11">+B9-B10</f>
        <v>163</v>
      </c>
      <c r="C11" s="39">
        <f t="shared" si="2"/>
        <v>237</v>
      </c>
      <c r="D11" s="39">
        <f t="shared" si="2"/>
        <v>268.5</v>
      </c>
      <c r="E11" s="39">
        <f t="shared" si="2"/>
        <v>347.4</v>
      </c>
      <c r="F11" s="39">
        <f t="shared" si="2"/>
        <v>446</v>
      </c>
      <c r="G11" s="39">
        <f t="shared" si="2"/>
        <v>490.4</v>
      </c>
      <c r="H11" s="39">
        <f t="shared" si="2"/>
        <v>517.5</v>
      </c>
      <c r="I11" s="39">
        <f t="shared" si="2"/>
        <v>589.1</v>
      </c>
      <c r="J11" s="39">
        <f t="shared" si="2"/>
        <v>618.3</v>
      </c>
    </row>
    <row r="12" spans="1:10" ht="12">
      <c r="A12" s="40" t="s">
        <v>26</v>
      </c>
      <c r="B12" s="39"/>
      <c r="C12" s="39"/>
      <c r="D12" s="39"/>
      <c r="E12" s="39"/>
      <c r="F12" s="39">
        <v>29</v>
      </c>
      <c r="G12" s="39"/>
      <c r="H12" s="39"/>
      <c r="I12" s="39"/>
      <c r="J12" s="39"/>
    </row>
    <row r="13" spans="1:10" ht="12">
      <c r="A13" s="28" t="s">
        <v>10</v>
      </c>
      <c r="B13" s="51">
        <v>300</v>
      </c>
      <c r="C13" s="51">
        <v>401</v>
      </c>
      <c r="D13" s="51">
        <v>478</v>
      </c>
      <c r="E13" s="51">
        <v>564</v>
      </c>
      <c r="F13" s="51">
        <v>766</v>
      </c>
      <c r="G13" s="51">
        <v>844</v>
      </c>
      <c r="H13" s="51">
        <v>879</v>
      </c>
      <c r="I13" s="51">
        <v>1011</v>
      </c>
      <c r="J13" s="51">
        <v>1201</v>
      </c>
    </row>
    <row r="14" spans="1:10" ht="12">
      <c r="A14" s="28" t="s">
        <v>30</v>
      </c>
      <c r="B14" s="52">
        <v>17.358312723546398</v>
      </c>
      <c r="C14" s="52">
        <v>82.8586938882092</v>
      </c>
      <c r="D14" s="52">
        <v>64.53414874174048</v>
      </c>
      <c r="E14" s="52">
        <v>65.77</v>
      </c>
      <c r="F14" s="52">
        <v>84.12200000000001</v>
      </c>
      <c r="G14" s="52">
        <v>59.664</v>
      </c>
      <c r="H14" s="52">
        <v>42.599</v>
      </c>
      <c r="I14" s="52">
        <v>89.042</v>
      </c>
      <c r="J14" s="52">
        <v>61</v>
      </c>
    </row>
    <row r="15" spans="1:10" ht="12">
      <c r="A15" s="28" t="s">
        <v>13</v>
      </c>
      <c r="B15" s="53">
        <v>-3.5</v>
      </c>
      <c r="C15" s="53">
        <v>-3.36</v>
      </c>
      <c r="D15" s="53">
        <v>-1.05</v>
      </c>
      <c r="E15" s="53">
        <v>-1.47</v>
      </c>
      <c r="F15" s="53">
        <v>-4.422</v>
      </c>
      <c r="G15" s="53">
        <v>-6.164</v>
      </c>
      <c r="H15" s="53">
        <v>-6.498999999999999</v>
      </c>
      <c r="I15" s="53">
        <v>-8.442</v>
      </c>
      <c r="J15" s="53">
        <v>-16.9</v>
      </c>
    </row>
    <row r="16" spans="1:10" ht="12">
      <c r="A16" s="28" t="s">
        <v>75</v>
      </c>
      <c r="B16" s="53">
        <f>SUM(B14:B15)</f>
        <v>13.858312723546398</v>
      </c>
      <c r="C16" s="53">
        <f>SUM(C14:C15)</f>
        <v>79.4986938882092</v>
      </c>
      <c r="D16" s="53">
        <f>SUM(D14:D15)</f>
        <v>63.48414874174048</v>
      </c>
      <c r="E16" s="53">
        <f>SUM(E14:E15)</f>
        <v>64.3</v>
      </c>
      <c r="F16" s="53">
        <f>SUM(F14:F15)</f>
        <v>79.70000000000002</v>
      </c>
      <c r="G16" s="53">
        <f>SUM(G14:G15)</f>
        <v>53.5</v>
      </c>
      <c r="H16" s="53">
        <f>SUM(H14:H15)</f>
        <v>36.099999999999994</v>
      </c>
      <c r="I16" s="53">
        <f>SUM(I14:I15)</f>
        <v>80.6</v>
      </c>
      <c r="J16" s="53">
        <f>SUM(J14:J15)</f>
        <v>44.1</v>
      </c>
    </row>
    <row r="17" spans="1:10" ht="12">
      <c r="A17" s="40" t="s">
        <v>9</v>
      </c>
      <c r="B17" s="31">
        <v>0</v>
      </c>
      <c r="C17" s="31">
        <v>5.5</v>
      </c>
      <c r="D17" s="31">
        <v>8.5</v>
      </c>
      <c r="E17" s="31">
        <v>8.4</v>
      </c>
      <c r="F17" s="31">
        <v>10.1</v>
      </c>
      <c r="G17" s="31">
        <v>9.1</v>
      </c>
      <c r="H17" s="31">
        <v>9</v>
      </c>
      <c r="I17" s="31">
        <v>9</v>
      </c>
      <c r="J17" s="31">
        <v>11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65" t="str">
        <f>+'DATOS EST CONT'!A1</f>
        <v>AFIC - Ejercicio de Aplicación 3</v>
      </c>
    </row>
    <row r="2" ht="12.75">
      <c r="A2" s="65" t="str">
        <f>+'DATOS EST CONT'!A2</f>
        <v>ARCOR S.A.</v>
      </c>
    </row>
    <row r="3" ht="12.75">
      <c r="B3" s="63" t="s">
        <v>67</v>
      </c>
    </row>
    <row r="4" ht="12.75">
      <c r="B4" s="9" t="s">
        <v>43</v>
      </c>
    </row>
    <row r="5" ht="13.5" thickBot="1"/>
    <row r="6" spans="1:2" ht="24.75" thickBot="1">
      <c r="A6" s="10" t="s">
        <v>41</v>
      </c>
      <c r="B6" s="11"/>
    </row>
    <row r="7" spans="1:2" ht="12.75">
      <c r="A7" s="3"/>
      <c r="B7" s="12"/>
    </row>
    <row r="8" ht="25.5">
      <c r="B8" s="9" t="s">
        <v>44</v>
      </c>
    </row>
    <row r="9" ht="13.5" thickBot="1"/>
    <row r="10" spans="1:2" ht="24.75" thickBot="1">
      <c r="A10" s="10" t="s">
        <v>41</v>
      </c>
      <c r="B10" s="11"/>
    </row>
    <row r="12" ht="25.5">
      <c r="B12" s="9" t="s">
        <v>45</v>
      </c>
    </row>
    <row r="13" ht="13.5" thickBot="1"/>
    <row r="14" spans="1:2" ht="24.75" thickBot="1">
      <c r="A14" s="10" t="s">
        <v>41</v>
      </c>
      <c r="B14" s="1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3" customWidth="1"/>
    <col min="2" max="9" width="6.7109375" style="13" customWidth="1"/>
    <col min="10" max="16384" width="11.421875" style="13" customWidth="1"/>
  </cols>
  <sheetData>
    <row r="1" spans="1:9" ht="12.75">
      <c r="A1" s="64" t="str">
        <f>+'DATOS EST CONT'!A1</f>
        <v>AFIC - Ejercicio de Aplicación 3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64" t="str">
        <f>+'DATOS EST CONT'!A2</f>
        <v>ARCOR S.A.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5" t="s">
        <v>14</v>
      </c>
      <c r="B4" s="26">
        <f>+RENDIMIENTO!B4</f>
        <v>1991</v>
      </c>
      <c r="C4" s="26">
        <f>+RENDIMIENTO!C4</f>
        <v>1992</v>
      </c>
      <c r="D4" s="26">
        <f>+RENDIMIENTO!D4</f>
        <v>1993</v>
      </c>
      <c r="E4" s="26">
        <f>+RENDIMIENTO!E4</f>
        <v>1994</v>
      </c>
      <c r="F4" s="26">
        <f>+RENDIMIENTO!F4</f>
        <v>1995</v>
      </c>
      <c r="G4" s="26">
        <f>+RENDIMIENTO!G4</f>
        <v>1996</v>
      </c>
      <c r="H4" s="26">
        <f>+RENDIMIENTO!H4</f>
        <v>1997</v>
      </c>
      <c r="I4" s="26">
        <f>+RENDIMIENTO!I4</f>
        <v>1998</v>
      </c>
    </row>
    <row r="5" spans="1:9" ht="12.75">
      <c r="A5" s="29" t="s">
        <v>35</v>
      </c>
      <c r="B5" s="30">
        <f>+'DATOS EST CONT'!C14/'DATOS EST CONT'!B9</f>
        <v>0.40028354535366767</v>
      </c>
      <c r="C5" s="30">
        <f>+'DATOS EST CONT'!D14/'DATOS EST CONT'!C9</f>
        <v>0.25110563712739487</v>
      </c>
      <c r="D5" s="30">
        <f>+'DATOS EST CONT'!E14/'DATOS EST CONT'!D9</f>
        <v>0.2431423290203327</v>
      </c>
      <c r="E5" s="30">
        <f>+'DATOS EST CONT'!F14/'DATOS EST CONT'!E9</f>
        <v>0.21998430962343102</v>
      </c>
      <c r="F5" s="30">
        <f>+'DATOS EST CONT'!G14/'DATOS EST CONT'!F9</f>
        <v>0.11451823416506718</v>
      </c>
      <c r="G5" s="30">
        <f>+'DATOS EST CONT'!H14/'DATOS EST CONT'!G9</f>
        <v>0.07227519511367492</v>
      </c>
      <c r="H5" s="30">
        <f>+'DATOS EST CONT'!I14/'DATOS EST CONT'!H9</f>
        <v>0.14927409891031015</v>
      </c>
      <c r="I5" s="30">
        <f>+'DATOS EST CONT'!J14/'DATOS EST CONT'!I9</f>
        <v>0.082981907223507</v>
      </c>
    </row>
    <row r="6" spans="1:9" ht="12.75">
      <c r="A6" s="29" t="s">
        <v>36</v>
      </c>
      <c r="B6" s="30">
        <f>'DATOS EST CONT'!C16/'DATOS EST CONT'!B11</f>
        <v>0.48772204839392147</v>
      </c>
      <c r="C6" s="30">
        <f>+'DATOS EST CONT'!D16/'DATOS EST CONT'!C11</f>
        <v>0.2678656065052341</v>
      </c>
      <c r="D6" s="30">
        <f>+'DATOS EST CONT'!E16/'DATOS EST CONT'!D11</f>
        <v>0.23947858472998138</v>
      </c>
      <c r="E6" s="30">
        <f>+'DATOS EST CONT'!F16/'DATOS EST CONT'!E11</f>
        <v>0.22941853770869322</v>
      </c>
      <c r="F6" s="30">
        <f>+'DATOS EST CONT'!G16/'DATOS EST CONT'!F11</f>
        <v>0.11995515695067265</v>
      </c>
      <c r="G6" s="30">
        <f>+'DATOS EST CONT'!H16/'DATOS EST CONT'!G11</f>
        <v>0.07361337683523653</v>
      </c>
      <c r="H6" s="30">
        <f>+'DATOS EST CONT'!I16/'DATOS EST CONT'!H11</f>
        <v>0.1557487922705314</v>
      </c>
      <c r="I6" s="30">
        <f>+'DATOS EST CONT'!J16/'DATOS EST CONT'!I11</f>
        <v>0.07485995586487863</v>
      </c>
    </row>
    <row r="7" spans="1:9" ht="12.75">
      <c r="A7" s="29" t="s">
        <v>18</v>
      </c>
      <c r="B7" s="43">
        <f>+'DATOS EST CONT'!C17/'DATOS EST CONT'!C16</f>
        <v>0.06918352655873922</v>
      </c>
      <c r="C7" s="43">
        <f>+'DATOS EST CONT'!D17/'DATOS EST CONT'!D16</f>
        <v>0.1338916905789948</v>
      </c>
      <c r="D7" s="43">
        <f>+'DATOS EST CONT'!E17/'DATOS EST CONT'!E16</f>
        <v>0.13063763608087092</v>
      </c>
      <c r="E7" s="43">
        <f>+'DATOS EST CONT'!F17/'DATOS EST CONT'!F16</f>
        <v>0.12672521957340022</v>
      </c>
      <c r="F7" s="43">
        <f>+'DATOS EST CONT'!G17/'DATOS EST CONT'!G16</f>
        <v>0.17009345794392522</v>
      </c>
      <c r="G7" s="43">
        <f>+'DATOS EST CONT'!H17/'DATOS EST CONT'!H16</f>
        <v>0.24930747922437677</v>
      </c>
      <c r="H7" s="43">
        <f>+'DATOS EST CONT'!I17/'DATOS EST CONT'!I16</f>
        <v>0.11166253101736974</v>
      </c>
      <c r="I7" s="43">
        <f>+'DATOS EST CONT'!J17/'DATOS EST CONT'!J16</f>
        <v>0.2494331065759637</v>
      </c>
    </row>
    <row r="8" spans="1:9" ht="12.75">
      <c r="A8" s="29" t="s">
        <v>37</v>
      </c>
      <c r="B8" s="30">
        <f aca="true" t="shared" si="0" ref="B8:I8">+B6*(1-B7)</f>
        <v>0.4539797171055779</v>
      </c>
      <c r="C8" s="30">
        <f t="shared" si="0"/>
        <v>0.23200062760228052</v>
      </c>
      <c r="D8" s="30">
        <f t="shared" si="0"/>
        <v>0.20819366852886403</v>
      </c>
      <c r="E8" s="30">
        <f t="shared" si="0"/>
        <v>0.2003454231433507</v>
      </c>
      <c r="F8" s="30">
        <f t="shared" si="0"/>
        <v>0.09955156950672645</v>
      </c>
      <c r="G8" s="30">
        <f t="shared" si="0"/>
        <v>0.05526101141924958</v>
      </c>
      <c r="H8" s="30">
        <f t="shared" si="0"/>
        <v>0.1383574879227053</v>
      </c>
      <c r="I8" s="30">
        <f t="shared" si="0"/>
        <v>0.05618740451536242</v>
      </c>
    </row>
    <row r="9" spans="1:9" ht="12.75">
      <c r="A9" s="29" t="s">
        <v>11</v>
      </c>
      <c r="B9" s="32">
        <f>+'DATOS EST CONT'!C13/'DATOS EST CONT'!B13-1</f>
        <v>0.33666666666666667</v>
      </c>
      <c r="C9" s="32">
        <f>+'DATOS EST CONT'!D13/'DATOS EST CONT'!C13-1</f>
        <v>0.1920199501246882</v>
      </c>
      <c r="D9" s="32">
        <f>+'DATOS EST CONT'!E13/'DATOS EST CONT'!D13-1</f>
        <v>0.17991631799163188</v>
      </c>
      <c r="E9" s="32">
        <f>+'DATOS EST CONT'!F13/'DATOS EST CONT'!E13-1</f>
        <v>0.35815602836879434</v>
      </c>
      <c r="F9" s="32">
        <f>+'DATOS EST CONT'!G13/'DATOS EST CONT'!F13-1</f>
        <v>0.10182767624020883</v>
      </c>
      <c r="G9" s="32">
        <f>+'DATOS EST CONT'!H13/'DATOS EST CONT'!G13-1</f>
        <v>0.041469194312796276</v>
      </c>
      <c r="H9" s="32">
        <f>+'DATOS EST CONT'!I13/'DATOS EST CONT'!H13-1</f>
        <v>0.15017064846416384</v>
      </c>
      <c r="I9" s="32">
        <f>+'DATOS EST CONT'!J13/'DATOS EST CONT'!I13-1</f>
        <v>0.18793273986152315</v>
      </c>
    </row>
    <row r="10" spans="1:9" ht="12.75">
      <c r="A10" s="40" t="s">
        <v>21</v>
      </c>
      <c r="B10" s="44">
        <f>+'DATOS EST CONT'!C9/'DATOS EST CONT'!B9-1</f>
        <v>0.24154589371980673</v>
      </c>
      <c r="C10" s="44">
        <f>+'DATOS EST CONT'!D9/'DATOS EST CONT'!C9-1</f>
        <v>0.05252918287937747</v>
      </c>
      <c r="D10" s="44">
        <f>+'DATOS EST CONT'!E9/'DATOS EST CONT'!D9-1</f>
        <v>0.4136783733826246</v>
      </c>
      <c r="E10" s="44">
        <f>+'DATOS EST CONT'!F9/'DATOS EST CONT'!E9-1</f>
        <v>0.36244769874477</v>
      </c>
      <c r="F10" s="44">
        <f>+'DATOS EST CONT'!G9/'DATOS EST CONT'!F9-1</f>
        <v>0.13128598848368522</v>
      </c>
      <c r="G10" s="44">
        <f>+'DATOS EST CONT'!H9/'DATOS EST CONT'!G9-1</f>
        <v>0.012046148625721065</v>
      </c>
      <c r="H10" s="44">
        <f>+'DATOS EST CONT'!I9/'DATOS EST CONT'!H9-1</f>
        <v>0.23235540653813924</v>
      </c>
      <c r="I10" s="44">
        <f>+'DATOS EST CONT'!J9/'DATOS EST CONT'!I9-1</f>
        <v>0.3185961093728744</v>
      </c>
    </row>
    <row r="11" spans="1:9" ht="12.75">
      <c r="A11" s="29" t="s">
        <v>19</v>
      </c>
      <c r="B11" s="45">
        <f>+B9</f>
        <v>0.33666666666666667</v>
      </c>
      <c r="C11" s="45">
        <f aca="true" t="shared" si="1" ref="C11:I12">(1+B11)*(1+C9)-1</f>
        <v>0.5933333333333333</v>
      </c>
      <c r="D11" s="45">
        <f t="shared" si="1"/>
        <v>0.8800000000000001</v>
      </c>
      <c r="E11" s="45">
        <f t="shared" si="1"/>
        <v>1.5533333333333337</v>
      </c>
      <c r="F11" s="45">
        <f t="shared" si="1"/>
        <v>1.8133333333333335</v>
      </c>
      <c r="G11" s="45">
        <f t="shared" si="1"/>
        <v>1.9300000000000002</v>
      </c>
      <c r="H11" s="45">
        <f t="shared" si="1"/>
        <v>2.37</v>
      </c>
      <c r="I11" s="45">
        <f t="shared" si="1"/>
        <v>3.003333333333333</v>
      </c>
    </row>
    <row r="12" spans="1:9" ht="12.75">
      <c r="A12" s="40" t="s">
        <v>22</v>
      </c>
      <c r="B12" s="46">
        <f>+B10</f>
        <v>0.24154589371980673</v>
      </c>
      <c r="C12" s="46">
        <f t="shared" si="1"/>
        <v>0.3067632850241546</v>
      </c>
      <c r="D12" s="46">
        <f t="shared" si="1"/>
        <v>0.8473429951690818</v>
      </c>
      <c r="E12" s="46">
        <f t="shared" si="1"/>
        <v>1.5169082125603865</v>
      </c>
      <c r="F12" s="46">
        <f t="shared" si="1"/>
        <v>1.847342995169082</v>
      </c>
      <c r="G12" s="46">
        <f t="shared" si="1"/>
        <v>1.8816425120772946</v>
      </c>
      <c r="H12" s="46">
        <f t="shared" si="1"/>
        <v>2.551207729468599</v>
      </c>
      <c r="I12" s="46">
        <f t="shared" si="1"/>
        <v>3.682608695652174</v>
      </c>
    </row>
    <row r="13" spans="1:9" ht="12.75">
      <c r="A13" s="34" t="s">
        <v>20</v>
      </c>
      <c r="B13" s="43">
        <f>+'DATOS EST CONT'!C10/'DATOS EST CONT'!C11</f>
        <v>0.08438818565400844</v>
      </c>
      <c r="C13" s="43">
        <f>+'DATOS EST CONT'!D10/'DATOS EST CONT'!D11</f>
        <v>0.0074487895716946</v>
      </c>
      <c r="D13" s="43">
        <f>+'DATOS EST CONT'!E10/'DATOS EST CONT'!E11</f>
        <v>0.10074841681059299</v>
      </c>
      <c r="E13" s="43">
        <f>+'DATOS EST CONT'!F10/'DATOS EST CONT'!F11</f>
        <v>0.1681614349775785</v>
      </c>
      <c r="F13" s="43">
        <f>+'DATOS EST CONT'!G10/'DATOS EST CONT'!G11</f>
        <v>0.20187601957585646</v>
      </c>
      <c r="G13" s="43">
        <f>+'DATOS EST CONT'!H10/'DATOS EST CONT'!H11</f>
        <v>0.15265700483091788</v>
      </c>
      <c r="H13" s="43">
        <f>+'DATOS EST CONT'!I10/'DATOS EST CONT'!I11</f>
        <v>0.24783568154812424</v>
      </c>
      <c r="I13" s="43">
        <f>+'DATOS EST CONT'!J10/'DATOS EST CONT'!J11</f>
        <v>0.5676855895196506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workbookViewId="0" topLeftCell="A1">
      <selection activeCell="A1" sqref="A1"/>
    </sheetView>
  </sheetViews>
  <sheetFormatPr defaultColWidth="11.421875" defaultRowHeight="12.75"/>
  <cols>
    <col min="11" max="11" width="30.7109375" style="0" customWidth="1"/>
    <col min="12" max="27" width="7.7109375" style="0" customWidth="1"/>
  </cols>
  <sheetData>
    <row r="1" ht="12.75">
      <c r="A1" s="65" t="str">
        <f>+'DATOS EST CONT'!A1</f>
        <v>AFIC - Ejercicio de Aplicación 3</v>
      </c>
    </row>
    <row r="2" ht="12.75">
      <c r="A2" s="65" t="str">
        <f>+'DATOS EST CONT'!A2</f>
        <v>ARCOR S.A.</v>
      </c>
    </row>
    <row r="3" spans="1:2" ht="12.75">
      <c r="A3" s="2"/>
      <c r="B3" s="3" t="s">
        <v>42</v>
      </c>
    </row>
    <row r="6" spans="11:27" ht="12.75">
      <c r="K6" s="54"/>
      <c r="L6" s="54">
        <v>1992</v>
      </c>
      <c r="M6" s="54">
        <v>1993</v>
      </c>
      <c r="N6" s="54">
        <v>1994</v>
      </c>
      <c r="O6" s="54">
        <v>1995</v>
      </c>
      <c r="P6" s="54">
        <v>1996</v>
      </c>
      <c r="Q6" s="54">
        <v>1997</v>
      </c>
      <c r="R6" s="54">
        <v>1998</v>
      </c>
      <c r="S6" s="54"/>
      <c r="T6" s="54"/>
      <c r="U6" s="54"/>
      <c r="V6" s="54"/>
      <c r="W6" s="54"/>
      <c r="X6" s="54"/>
      <c r="Y6" s="54"/>
      <c r="Z6" s="54"/>
      <c r="AA6" s="54"/>
    </row>
    <row r="7" spans="11:27" ht="12.75">
      <c r="K7" s="54" t="s">
        <v>56</v>
      </c>
      <c r="L7" s="55">
        <v>0.25110563712739487</v>
      </c>
      <c r="M7" s="55">
        <v>0.2431423290203327</v>
      </c>
      <c r="N7" s="55">
        <v>0.21998430962343102</v>
      </c>
      <c r="O7" s="55">
        <v>0.11451823416506718</v>
      </c>
      <c r="P7" s="55">
        <v>0.07227519511367492</v>
      </c>
      <c r="Q7" s="55">
        <v>0.14927409891031015</v>
      </c>
      <c r="R7" s="55">
        <v>0.082981907223507</v>
      </c>
      <c r="S7" s="54"/>
      <c r="T7" s="54"/>
      <c r="U7" s="54"/>
      <c r="V7" s="54"/>
      <c r="W7" s="54"/>
      <c r="X7" s="54"/>
      <c r="Y7" s="54"/>
      <c r="Z7" s="54"/>
      <c r="AA7" s="54"/>
    </row>
    <row r="8" spans="11:27" ht="12.75">
      <c r="K8" s="54" t="s">
        <v>11</v>
      </c>
      <c r="L8" s="55">
        <v>0.1920199501246882</v>
      </c>
      <c r="M8" s="55">
        <v>0.17991631799163188</v>
      </c>
      <c r="N8" s="55">
        <v>0.35815602836879434</v>
      </c>
      <c r="O8" s="55">
        <v>0.10182767624020883</v>
      </c>
      <c r="P8" s="55">
        <v>0.041469194312796276</v>
      </c>
      <c r="Q8" s="55">
        <v>0.15017064846416384</v>
      </c>
      <c r="R8" s="55">
        <v>0.18793273986152315</v>
      </c>
      <c r="S8" s="54"/>
      <c r="T8" s="54"/>
      <c r="U8" s="54"/>
      <c r="V8" s="54"/>
      <c r="W8" s="54"/>
      <c r="X8" s="54"/>
      <c r="Y8" s="54"/>
      <c r="Z8" s="54"/>
      <c r="AA8" s="54"/>
    </row>
    <row r="9" spans="11:27" ht="12.75"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1:27" ht="12.75">
      <c r="K10" s="54" t="s">
        <v>57</v>
      </c>
      <c r="L10" s="56">
        <v>0</v>
      </c>
      <c r="M10" s="56">
        <f aca="true" t="shared" si="0" ref="M10:AA10">+L10+0.02</f>
        <v>0.02</v>
      </c>
      <c r="N10" s="56">
        <f t="shared" si="0"/>
        <v>0.04</v>
      </c>
      <c r="O10" s="56">
        <f t="shared" si="0"/>
        <v>0.06</v>
      </c>
      <c r="P10" s="56">
        <f t="shared" si="0"/>
        <v>0.08</v>
      </c>
      <c r="Q10" s="56">
        <f t="shared" si="0"/>
        <v>0.1</v>
      </c>
      <c r="R10" s="56">
        <f t="shared" si="0"/>
        <v>0.12000000000000001</v>
      </c>
      <c r="S10" s="56">
        <f t="shared" si="0"/>
        <v>0.14</v>
      </c>
      <c r="T10" s="56">
        <f t="shared" si="0"/>
        <v>0.16</v>
      </c>
      <c r="U10" s="56">
        <f t="shared" si="0"/>
        <v>0.18</v>
      </c>
      <c r="V10" s="56">
        <f t="shared" si="0"/>
        <v>0.19999999999999998</v>
      </c>
      <c r="W10" s="56">
        <f t="shared" si="0"/>
        <v>0.21999999999999997</v>
      </c>
      <c r="X10" s="56">
        <f t="shared" si="0"/>
        <v>0.23999999999999996</v>
      </c>
      <c r="Y10" s="56">
        <f t="shared" si="0"/>
        <v>0.25999999999999995</v>
      </c>
      <c r="Z10" s="56">
        <f t="shared" si="0"/>
        <v>0.27999999999999997</v>
      </c>
      <c r="AA10" s="56">
        <f t="shared" si="0"/>
        <v>0.3</v>
      </c>
    </row>
    <row r="11" spans="11:27" ht="12.75">
      <c r="K11" s="54" t="s">
        <v>58</v>
      </c>
      <c r="L11" s="55">
        <v>0.09545454545454546</v>
      </c>
      <c r="M11" s="55">
        <f aca="true" t="shared" si="1" ref="M11:AA11">+L11</f>
        <v>0.09545454545454546</v>
      </c>
      <c r="N11" s="55">
        <f t="shared" si="1"/>
        <v>0.09545454545454546</v>
      </c>
      <c r="O11" s="55">
        <f t="shared" si="1"/>
        <v>0.09545454545454546</v>
      </c>
      <c r="P11" s="55">
        <f t="shared" si="1"/>
        <v>0.09545454545454546</v>
      </c>
      <c r="Q11" s="55">
        <f t="shared" si="1"/>
        <v>0.09545454545454546</v>
      </c>
      <c r="R11" s="55">
        <f t="shared" si="1"/>
        <v>0.09545454545454546</v>
      </c>
      <c r="S11" s="55">
        <f t="shared" si="1"/>
        <v>0.09545454545454546</v>
      </c>
      <c r="T11" s="55">
        <f t="shared" si="1"/>
        <v>0.09545454545454546</v>
      </c>
      <c r="U11" s="55">
        <f t="shared" si="1"/>
        <v>0.09545454545454546</v>
      </c>
      <c r="V11" s="55">
        <f t="shared" si="1"/>
        <v>0.09545454545454546</v>
      </c>
      <c r="W11" s="55">
        <f t="shared" si="1"/>
        <v>0.09545454545454546</v>
      </c>
      <c r="X11" s="55">
        <f t="shared" si="1"/>
        <v>0.09545454545454546</v>
      </c>
      <c r="Y11" s="55">
        <f t="shared" si="1"/>
        <v>0.09545454545454546</v>
      </c>
      <c r="Z11" s="55">
        <f t="shared" si="1"/>
        <v>0.09545454545454546</v>
      </c>
      <c r="AA11" s="55">
        <f t="shared" si="1"/>
        <v>0.09545454545454546</v>
      </c>
    </row>
    <row r="12" spans="11:27" ht="12.75">
      <c r="K12" s="54" t="s">
        <v>59</v>
      </c>
      <c r="L12" s="57">
        <v>0.08438818565400844</v>
      </c>
      <c r="M12" s="57">
        <f aca="true" t="shared" si="2" ref="M12:AA12">+L12</f>
        <v>0.08438818565400844</v>
      </c>
      <c r="N12" s="57">
        <f t="shared" si="2"/>
        <v>0.08438818565400844</v>
      </c>
      <c r="O12" s="57">
        <f t="shared" si="2"/>
        <v>0.08438818565400844</v>
      </c>
      <c r="P12" s="57">
        <f t="shared" si="2"/>
        <v>0.08438818565400844</v>
      </c>
      <c r="Q12" s="57">
        <f t="shared" si="2"/>
        <v>0.08438818565400844</v>
      </c>
      <c r="R12" s="57">
        <f t="shared" si="2"/>
        <v>0.08438818565400844</v>
      </c>
      <c r="S12" s="57">
        <f t="shared" si="2"/>
        <v>0.08438818565400844</v>
      </c>
      <c r="T12" s="57">
        <f t="shared" si="2"/>
        <v>0.08438818565400844</v>
      </c>
      <c r="U12" s="57">
        <f t="shared" si="2"/>
        <v>0.08438818565400844</v>
      </c>
      <c r="V12" s="57">
        <f t="shared" si="2"/>
        <v>0.08438818565400844</v>
      </c>
      <c r="W12" s="57">
        <f t="shared" si="2"/>
        <v>0.08438818565400844</v>
      </c>
      <c r="X12" s="57">
        <f t="shared" si="2"/>
        <v>0.08438818565400844</v>
      </c>
      <c r="Y12" s="57">
        <f t="shared" si="2"/>
        <v>0.08438818565400844</v>
      </c>
      <c r="Z12" s="57">
        <f t="shared" si="2"/>
        <v>0.08438818565400844</v>
      </c>
      <c r="AA12" s="57">
        <f t="shared" si="2"/>
        <v>0.08438818565400844</v>
      </c>
    </row>
    <row r="13" spans="11:27" ht="12.75">
      <c r="K13" s="54" t="s">
        <v>60</v>
      </c>
      <c r="L13" s="57">
        <v>0.1338916905789948</v>
      </c>
      <c r="M13" s="57">
        <f aca="true" t="shared" si="3" ref="M13:AA13">+L13</f>
        <v>0.1338916905789948</v>
      </c>
      <c r="N13" s="57">
        <f t="shared" si="3"/>
        <v>0.1338916905789948</v>
      </c>
      <c r="O13" s="57">
        <f t="shared" si="3"/>
        <v>0.1338916905789948</v>
      </c>
      <c r="P13" s="57">
        <f t="shared" si="3"/>
        <v>0.1338916905789948</v>
      </c>
      <c r="Q13" s="57">
        <f t="shared" si="3"/>
        <v>0.1338916905789948</v>
      </c>
      <c r="R13" s="57">
        <f t="shared" si="3"/>
        <v>0.1338916905789948</v>
      </c>
      <c r="S13" s="57">
        <f t="shared" si="3"/>
        <v>0.1338916905789948</v>
      </c>
      <c r="T13" s="57">
        <f t="shared" si="3"/>
        <v>0.1338916905789948</v>
      </c>
      <c r="U13" s="57">
        <f t="shared" si="3"/>
        <v>0.1338916905789948</v>
      </c>
      <c r="V13" s="57">
        <f t="shared" si="3"/>
        <v>0.1338916905789948</v>
      </c>
      <c r="W13" s="57">
        <f t="shared" si="3"/>
        <v>0.1338916905789948</v>
      </c>
      <c r="X13" s="57">
        <f t="shared" si="3"/>
        <v>0.1338916905789948</v>
      </c>
      <c r="Y13" s="57">
        <f t="shared" si="3"/>
        <v>0.1338916905789948</v>
      </c>
      <c r="Z13" s="57">
        <f t="shared" si="3"/>
        <v>0.1338916905789948</v>
      </c>
      <c r="AA13" s="57">
        <f t="shared" si="3"/>
        <v>0.1338916905789948</v>
      </c>
    </row>
    <row r="14" spans="11:27" ht="12.75">
      <c r="K14" s="54" t="s">
        <v>61</v>
      </c>
      <c r="L14" s="58">
        <v>-0.00805523590333717</v>
      </c>
      <c r="M14" s="58">
        <f aca="true" t="shared" si="4" ref="M14:AA14">+M10+(M10-M11)*M12</f>
        <v>0.013632527809743</v>
      </c>
      <c r="N14" s="58">
        <f t="shared" si="4"/>
        <v>0.03532029152282317</v>
      </c>
      <c r="O14" s="58">
        <f t="shared" si="4"/>
        <v>0.057008055235903334</v>
      </c>
      <c r="P14" s="58">
        <f t="shared" si="4"/>
        <v>0.0786958189489835</v>
      </c>
      <c r="Q14" s="58">
        <f t="shared" si="4"/>
        <v>0.10038358266206368</v>
      </c>
      <c r="R14" s="58">
        <f t="shared" si="4"/>
        <v>0.12207134637514386</v>
      </c>
      <c r="S14" s="58">
        <f t="shared" si="4"/>
        <v>0.14375911008822403</v>
      </c>
      <c r="T14" s="58">
        <f t="shared" si="4"/>
        <v>0.16544687380130418</v>
      </c>
      <c r="U14" s="58">
        <f t="shared" si="4"/>
        <v>0.18713463751438433</v>
      </c>
      <c r="V14" s="58">
        <f t="shared" si="4"/>
        <v>0.2088224012274645</v>
      </c>
      <c r="W14" s="58">
        <f t="shared" si="4"/>
        <v>0.23051016494054466</v>
      </c>
      <c r="X14" s="58">
        <f t="shared" si="4"/>
        <v>0.25219792865362484</v>
      </c>
      <c r="Y14" s="58">
        <f t="shared" si="4"/>
        <v>0.27388569236670496</v>
      </c>
      <c r="Z14" s="58">
        <f t="shared" si="4"/>
        <v>0.29557345607978514</v>
      </c>
      <c r="AA14" s="58">
        <f t="shared" si="4"/>
        <v>0.31726121979286537</v>
      </c>
    </row>
    <row r="15" spans="11:27" ht="12.75">
      <c r="K15" s="54" t="s">
        <v>62</v>
      </c>
      <c r="L15" s="55">
        <v>-0.006976706750226739</v>
      </c>
      <c r="M15" s="55">
        <f aca="true" t="shared" si="5" ref="M15:AA15">+M14*(1-M13)</f>
        <v>0.011807245614431349</v>
      </c>
      <c r="N15" s="55">
        <f t="shared" si="5"/>
        <v>0.030591197979089435</v>
      </c>
      <c r="O15" s="55">
        <f t="shared" si="5"/>
        <v>0.049375150343747516</v>
      </c>
      <c r="P15" s="55">
        <f t="shared" si="5"/>
        <v>0.0681591027084056</v>
      </c>
      <c r="Q15" s="55">
        <f t="shared" si="5"/>
        <v>0.0869430550730637</v>
      </c>
      <c r="R15" s="55">
        <f t="shared" si="5"/>
        <v>0.10572700743772179</v>
      </c>
      <c r="S15" s="55">
        <f t="shared" si="5"/>
        <v>0.12451095980237989</v>
      </c>
      <c r="T15" s="55">
        <f t="shared" si="5"/>
        <v>0.14329491216703796</v>
      </c>
      <c r="U15" s="55">
        <f t="shared" si="5"/>
        <v>0.162078864531696</v>
      </c>
      <c r="V15" s="55">
        <f t="shared" si="5"/>
        <v>0.1808628168963541</v>
      </c>
      <c r="W15" s="55">
        <f t="shared" si="5"/>
        <v>0.19964676926101219</v>
      </c>
      <c r="X15" s="55">
        <f t="shared" si="5"/>
        <v>0.2184307216256703</v>
      </c>
      <c r="Y15" s="55">
        <f t="shared" si="5"/>
        <v>0.23721467399032833</v>
      </c>
      <c r="Z15" s="55">
        <f t="shared" si="5"/>
        <v>0.25599862635498644</v>
      </c>
      <c r="AA15" s="55">
        <f t="shared" si="5"/>
        <v>0.27478257871964457</v>
      </c>
    </row>
    <row r="16" spans="11:27" ht="12.75"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1:27" ht="12.75">
      <c r="K17" s="54" t="s">
        <v>63</v>
      </c>
      <c r="L17" s="59">
        <f aca="true" t="shared" si="6" ref="L17:AA17">+L10</f>
        <v>0</v>
      </c>
      <c r="M17" s="59">
        <f t="shared" si="6"/>
        <v>0.02</v>
      </c>
      <c r="N17" s="59">
        <f t="shared" si="6"/>
        <v>0.04</v>
      </c>
      <c r="O17" s="59">
        <f t="shared" si="6"/>
        <v>0.06</v>
      </c>
      <c r="P17" s="59">
        <f t="shared" si="6"/>
        <v>0.08</v>
      </c>
      <c r="Q17" s="59">
        <f t="shared" si="6"/>
        <v>0.1</v>
      </c>
      <c r="R17" s="59">
        <f t="shared" si="6"/>
        <v>0.12000000000000001</v>
      </c>
      <c r="S17" s="59">
        <f t="shared" si="6"/>
        <v>0.14</v>
      </c>
      <c r="T17" s="59">
        <f t="shared" si="6"/>
        <v>0.16</v>
      </c>
      <c r="U17" s="59">
        <f t="shared" si="6"/>
        <v>0.18</v>
      </c>
      <c r="V17" s="59">
        <f t="shared" si="6"/>
        <v>0.19999999999999998</v>
      </c>
      <c r="W17" s="59">
        <f t="shared" si="6"/>
        <v>0.21999999999999997</v>
      </c>
      <c r="X17" s="59">
        <f t="shared" si="6"/>
        <v>0.23999999999999996</v>
      </c>
      <c r="Y17" s="59">
        <f t="shared" si="6"/>
        <v>0.25999999999999995</v>
      </c>
      <c r="Z17" s="59">
        <f t="shared" si="6"/>
        <v>0.27999999999999997</v>
      </c>
      <c r="AA17" s="59">
        <f t="shared" si="6"/>
        <v>0.3</v>
      </c>
    </row>
    <row r="18" spans="11:27" ht="12.75">
      <c r="K18" s="54" t="s">
        <v>58</v>
      </c>
      <c r="L18" s="55">
        <v>0.06800804828973843</v>
      </c>
      <c r="M18" s="55">
        <f aca="true" t="shared" si="7" ref="M18:AA18">+L18</f>
        <v>0.06800804828973843</v>
      </c>
      <c r="N18" s="55">
        <f t="shared" si="7"/>
        <v>0.06800804828973843</v>
      </c>
      <c r="O18" s="55">
        <f t="shared" si="7"/>
        <v>0.06800804828973843</v>
      </c>
      <c r="P18" s="55">
        <f t="shared" si="7"/>
        <v>0.06800804828973843</v>
      </c>
      <c r="Q18" s="55">
        <f t="shared" si="7"/>
        <v>0.06800804828973843</v>
      </c>
      <c r="R18" s="55">
        <f t="shared" si="7"/>
        <v>0.06800804828973843</v>
      </c>
      <c r="S18" s="55">
        <f t="shared" si="7"/>
        <v>0.06800804828973843</v>
      </c>
      <c r="T18" s="55">
        <f t="shared" si="7"/>
        <v>0.06800804828973843</v>
      </c>
      <c r="U18" s="55">
        <f t="shared" si="7"/>
        <v>0.06800804828973843</v>
      </c>
      <c r="V18" s="55">
        <f t="shared" si="7"/>
        <v>0.06800804828973843</v>
      </c>
      <c r="W18" s="55">
        <f t="shared" si="7"/>
        <v>0.06800804828973843</v>
      </c>
      <c r="X18" s="55">
        <f t="shared" si="7"/>
        <v>0.06800804828973843</v>
      </c>
      <c r="Y18" s="55">
        <f t="shared" si="7"/>
        <v>0.06800804828973843</v>
      </c>
      <c r="Z18" s="55">
        <f t="shared" si="7"/>
        <v>0.06800804828973843</v>
      </c>
      <c r="AA18" s="55">
        <f t="shared" si="7"/>
        <v>0.06800804828973843</v>
      </c>
    </row>
    <row r="19" spans="11:27" ht="12.75">
      <c r="K19" s="54" t="s">
        <v>59</v>
      </c>
      <c r="L19" s="57">
        <v>0.24783568154812424</v>
      </c>
      <c r="M19" s="57">
        <f aca="true" t="shared" si="8" ref="M19:AA19">+L19</f>
        <v>0.24783568154812424</v>
      </c>
      <c r="N19" s="57">
        <f t="shared" si="8"/>
        <v>0.24783568154812424</v>
      </c>
      <c r="O19" s="57">
        <f t="shared" si="8"/>
        <v>0.24783568154812424</v>
      </c>
      <c r="P19" s="57">
        <f t="shared" si="8"/>
        <v>0.24783568154812424</v>
      </c>
      <c r="Q19" s="57">
        <f t="shared" si="8"/>
        <v>0.24783568154812424</v>
      </c>
      <c r="R19" s="57">
        <f t="shared" si="8"/>
        <v>0.24783568154812424</v>
      </c>
      <c r="S19" s="57">
        <f t="shared" si="8"/>
        <v>0.24783568154812424</v>
      </c>
      <c r="T19" s="57">
        <f t="shared" si="8"/>
        <v>0.24783568154812424</v>
      </c>
      <c r="U19" s="57">
        <f t="shared" si="8"/>
        <v>0.24783568154812424</v>
      </c>
      <c r="V19" s="57">
        <f t="shared" si="8"/>
        <v>0.24783568154812424</v>
      </c>
      <c r="W19" s="57">
        <f t="shared" si="8"/>
        <v>0.24783568154812424</v>
      </c>
      <c r="X19" s="57">
        <f t="shared" si="8"/>
        <v>0.24783568154812424</v>
      </c>
      <c r="Y19" s="57">
        <f t="shared" si="8"/>
        <v>0.24783568154812424</v>
      </c>
      <c r="Z19" s="57">
        <f t="shared" si="8"/>
        <v>0.24783568154812424</v>
      </c>
      <c r="AA19" s="57">
        <f t="shared" si="8"/>
        <v>0.24783568154812424</v>
      </c>
    </row>
    <row r="20" spans="11:27" ht="12.75">
      <c r="K20" s="54" t="s">
        <v>60</v>
      </c>
      <c r="L20" s="57">
        <v>0.2736318407960199</v>
      </c>
      <c r="M20" s="57">
        <f aca="true" t="shared" si="9" ref="M20:AA20">+L20</f>
        <v>0.2736318407960199</v>
      </c>
      <c r="N20" s="57">
        <f t="shared" si="9"/>
        <v>0.2736318407960199</v>
      </c>
      <c r="O20" s="57">
        <f t="shared" si="9"/>
        <v>0.2736318407960199</v>
      </c>
      <c r="P20" s="57">
        <f t="shared" si="9"/>
        <v>0.2736318407960199</v>
      </c>
      <c r="Q20" s="57">
        <f t="shared" si="9"/>
        <v>0.2736318407960199</v>
      </c>
      <c r="R20" s="57">
        <f t="shared" si="9"/>
        <v>0.2736318407960199</v>
      </c>
      <c r="S20" s="57">
        <f t="shared" si="9"/>
        <v>0.2736318407960199</v>
      </c>
      <c r="T20" s="57">
        <f t="shared" si="9"/>
        <v>0.2736318407960199</v>
      </c>
      <c r="U20" s="57">
        <f t="shared" si="9"/>
        <v>0.2736318407960199</v>
      </c>
      <c r="V20" s="57">
        <f t="shared" si="9"/>
        <v>0.2736318407960199</v>
      </c>
      <c r="W20" s="57">
        <f t="shared" si="9"/>
        <v>0.2736318407960199</v>
      </c>
      <c r="X20" s="57">
        <f t="shared" si="9"/>
        <v>0.2736318407960199</v>
      </c>
      <c r="Y20" s="57">
        <f t="shared" si="9"/>
        <v>0.2736318407960199</v>
      </c>
      <c r="Z20" s="57">
        <f t="shared" si="9"/>
        <v>0.2736318407960199</v>
      </c>
      <c r="AA20" s="57">
        <f t="shared" si="9"/>
        <v>0.2736318407960199</v>
      </c>
    </row>
    <row r="21" spans="11:27" ht="12.75">
      <c r="K21" s="54" t="s">
        <v>61</v>
      </c>
      <c r="L21" s="58">
        <v>-0.01685482099864507</v>
      </c>
      <c r="M21" s="58">
        <f aca="true" t="shared" si="10" ref="M21:AA21">+M17+(M17-M18)*M19</f>
        <v>0.008101892632317417</v>
      </c>
      <c r="N21" s="58">
        <f t="shared" si="10"/>
        <v>0.0330586062632799</v>
      </c>
      <c r="O21" s="58">
        <f t="shared" si="10"/>
        <v>0.058015319894242384</v>
      </c>
      <c r="P21" s="58">
        <f t="shared" si="10"/>
        <v>0.08297203352520487</v>
      </c>
      <c r="Q21" s="58">
        <f t="shared" si="10"/>
        <v>0.10792874715616736</v>
      </c>
      <c r="R21" s="58">
        <f t="shared" si="10"/>
        <v>0.13288546078712984</v>
      </c>
      <c r="S21" s="58">
        <f t="shared" si="10"/>
        <v>0.15784217441809234</v>
      </c>
      <c r="T21" s="58">
        <f t="shared" si="10"/>
        <v>0.1827988880490548</v>
      </c>
      <c r="U21" s="58">
        <f t="shared" si="10"/>
        <v>0.20775560168001728</v>
      </c>
      <c r="V21" s="58">
        <f t="shared" si="10"/>
        <v>0.23271231531097977</v>
      </c>
      <c r="W21" s="58">
        <f t="shared" si="10"/>
        <v>0.2576690289419422</v>
      </c>
      <c r="X21" s="58">
        <f t="shared" si="10"/>
        <v>0.28262574257290474</v>
      </c>
      <c r="Y21" s="58">
        <f t="shared" si="10"/>
        <v>0.30758245620386715</v>
      </c>
      <c r="Z21" s="58">
        <f t="shared" si="10"/>
        <v>0.3325391698348297</v>
      </c>
      <c r="AA21" s="58">
        <f t="shared" si="10"/>
        <v>0.3574958834657922</v>
      </c>
    </row>
    <row r="22" spans="11:27" ht="12.75">
      <c r="K22" s="54" t="s">
        <v>64</v>
      </c>
      <c r="L22" s="55">
        <v>-0.012242805302498409</v>
      </c>
      <c r="M22" s="55">
        <f aca="true" t="shared" si="11" ref="M22:AA22">+M21*(1-M20)</f>
        <v>0.005884956837404691</v>
      </c>
      <c r="N22" s="55">
        <f t="shared" si="11"/>
        <v>0.02401271897730779</v>
      </c>
      <c r="O22" s="55">
        <f t="shared" si="11"/>
        <v>0.04214048111721089</v>
      </c>
      <c r="P22" s="55">
        <f t="shared" si="11"/>
        <v>0.06026824325711398</v>
      </c>
      <c r="Q22" s="55">
        <f t="shared" si="11"/>
        <v>0.07839600539701709</v>
      </c>
      <c r="R22" s="55">
        <f t="shared" si="11"/>
        <v>0.09652376753692019</v>
      </c>
      <c r="S22" s="55">
        <f t="shared" si="11"/>
        <v>0.1146515296768233</v>
      </c>
      <c r="T22" s="55">
        <f t="shared" si="11"/>
        <v>0.13277929181672637</v>
      </c>
      <c r="U22" s="55">
        <f t="shared" si="11"/>
        <v>0.15090705395662948</v>
      </c>
      <c r="V22" s="55">
        <f t="shared" si="11"/>
        <v>0.16903481609653256</v>
      </c>
      <c r="W22" s="55">
        <f t="shared" si="11"/>
        <v>0.18716257823643564</v>
      </c>
      <c r="X22" s="55">
        <f t="shared" si="11"/>
        <v>0.20529034037633878</v>
      </c>
      <c r="Y22" s="55">
        <f t="shared" si="11"/>
        <v>0.2234181025162418</v>
      </c>
      <c r="Z22" s="55">
        <f t="shared" si="11"/>
        <v>0.24154586465614494</v>
      </c>
      <c r="AA22" s="55">
        <f t="shared" si="11"/>
        <v>0.25967362679604805</v>
      </c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65" t="str">
        <f>+'DATOS EST CONT'!A1</f>
        <v>AFIC - Ejercicio de Aplicación 3</v>
      </c>
    </row>
    <row r="2" ht="12.75">
      <c r="A2" s="65" t="str">
        <f>+'DATOS EST CONT'!A2</f>
        <v>ARCOR S.A.</v>
      </c>
    </row>
    <row r="3" ht="12.75">
      <c r="B3" s="63" t="s">
        <v>68</v>
      </c>
    </row>
    <row r="4" ht="25.5">
      <c r="B4" s="9" t="s">
        <v>53</v>
      </c>
    </row>
    <row r="5" ht="13.5" thickBot="1"/>
    <row r="6" spans="1:2" ht="24.75" thickBot="1">
      <c r="A6" s="10" t="s">
        <v>41</v>
      </c>
      <c r="B6" s="11"/>
    </row>
    <row r="7" spans="1:2" ht="12.75">
      <c r="A7" s="3"/>
      <c r="B7" s="12"/>
    </row>
    <row r="8" ht="51">
      <c r="B8" s="9" t="s">
        <v>54</v>
      </c>
    </row>
    <row r="9" ht="13.5" thickBot="1"/>
    <row r="10" spans="1:2" ht="24.75" thickBot="1">
      <c r="A10" s="10" t="s">
        <v>41</v>
      </c>
      <c r="B10" s="11"/>
    </row>
    <row r="12" ht="38.25">
      <c r="B12" s="9" t="s">
        <v>55</v>
      </c>
    </row>
    <row r="13" ht="13.5" thickBot="1"/>
    <row r="14" spans="1:2" ht="24.75" thickBot="1">
      <c r="A14" s="10" t="s">
        <v>41</v>
      </c>
      <c r="B14" s="1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3" customWidth="1"/>
    <col min="2" max="9" width="6.7109375" style="13" customWidth="1"/>
    <col min="10" max="16384" width="11.421875" style="13" customWidth="1"/>
  </cols>
  <sheetData>
    <row r="1" spans="1:9" ht="12.75">
      <c r="A1" s="64" t="str">
        <f>+'DATOS EST CONT'!A1</f>
        <v>AFIC - Ejercicio de Aplicación 3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64" t="str">
        <f>+'DATOS EST CONT'!A2</f>
        <v>ARCOR S.A.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5" t="s">
        <v>14</v>
      </c>
      <c r="B4" s="26">
        <f>+'DATOS EST CONT'!C4</f>
        <v>1991</v>
      </c>
      <c r="C4" s="26">
        <f>+'DATOS EST CONT'!D4</f>
        <v>1992</v>
      </c>
      <c r="D4" s="26">
        <f>+'DATOS EST CONT'!E4</f>
        <v>1993</v>
      </c>
      <c r="E4" s="26">
        <f>+'DATOS EST CONT'!F4</f>
        <v>1994</v>
      </c>
      <c r="F4" s="26">
        <f>+'DATOS EST CONT'!G4</f>
        <v>1995</v>
      </c>
      <c r="G4" s="26">
        <f>+'DATOS EST CONT'!H4</f>
        <v>1996</v>
      </c>
      <c r="H4" s="26">
        <f>+'DATOS EST CONT'!I4</f>
        <v>1997</v>
      </c>
      <c r="I4" s="26">
        <f>+'DATOS EST CONT'!J4</f>
        <v>1998</v>
      </c>
    </row>
    <row r="5" spans="1:9" ht="12.75">
      <c r="A5" s="27" t="s">
        <v>15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29</v>
      </c>
      <c r="B6" s="30">
        <f>+'DATOS EST CONT'!C14/RENDIMIENTO!B15</f>
        <v>0.3571495426215914</v>
      </c>
      <c r="C6" s="30">
        <f>+'DATOS EST CONT'!D14/RENDIMIENTO!C15</f>
        <v>0.24467923693550894</v>
      </c>
      <c r="D6" s="30">
        <f>+'DATOS EST CONT'!E14/RENDIMIENTO!D15</f>
        <v>0.2014703629958646</v>
      </c>
      <c r="E6" s="30">
        <f>+'DATOS EST CONT'!F14/RENDIMIENTO!E15</f>
        <v>0.18623422625636488</v>
      </c>
      <c r="F6" s="30">
        <f>+'DATOS EST CONT'!G14/RENDIMIENTO!F15</f>
        <v>0.10746397694524495</v>
      </c>
      <c r="G6" s="30">
        <f>+'DATOS EST CONT'!H14/RENDIMIENTO!G15</f>
        <v>0.07184248250274053</v>
      </c>
      <c r="H6" s="30">
        <f>+'DATOS EST CONT'!I14/RENDIMIENTO!H15</f>
        <v>0.1337368579152899</v>
      </c>
      <c r="I6" s="30">
        <f>+'DATOS EST CONT'!J14/RENDIMIENTO!I15</f>
        <v>0.07157944144567002</v>
      </c>
    </row>
    <row r="7" spans="1:9" ht="12.75">
      <c r="A7" s="29" t="s">
        <v>32</v>
      </c>
      <c r="B7" s="30">
        <f>+'DATOS EST CONT'!C14/'DATOS EST CONT'!C13</f>
        <v>0.20663015932221745</v>
      </c>
      <c r="C7" s="30">
        <f>+'DATOS EST CONT'!D14/'DATOS EST CONT'!D13</f>
        <v>0.13500867937602612</v>
      </c>
      <c r="D7" s="30">
        <f>+'DATOS EST CONT'!E14/'DATOS EST CONT'!E13</f>
        <v>0.11661347517730496</v>
      </c>
      <c r="E7" s="30">
        <f>+'DATOS EST CONT'!F14/'DATOS EST CONT'!F13</f>
        <v>0.10981984334203657</v>
      </c>
      <c r="F7" s="30">
        <f>+'DATOS EST CONT'!G14/'DATOS EST CONT'!G13</f>
        <v>0.07069194312796209</v>
      </c>
      <c r="G7" s="30">
        <f>+'DATOS EST CONT'!H14/'DATOS EST CONT'!H13</f>
        <v>0.048463026166097836</v>
      </c>
      <c r="H7" s="30">
        <f>+'DATOS EST CONT'!I14/'DATOS EST CONT'!I13</f>
        <v>0.08807319485657765</v>
      </c>
      <c r="I7" s="30">
        <f>+'DATOS EST CONT'!J14/'DATOS EST CONT'!J13</f>
        <v>0.0507910074937552</v>
      </c>
    </row>
    <row r="8" spans="1:9" ht="12.75">
      <c r="A8" s="29" t="s">
        <v>33</v>
      </c>
      <c r="B8" s="31">
        <f>+'DATOS EST CONT'!C13/RENDIMIENTO!B15</f>
        <v>1.728448275862069</v>
      </c>
      <c r="C8" s="31">
        <f>+'DATOS EST CONT'!D13/RENDIMIENTO!C15</f>
        <v>1.8123222748815166</v>
      </c>
      <c r="D8" s="31">
        <f>+'DATOS EST CONT'!E13/RENDIMIENTO!D15</f>
        <v>1.7276765201409099</v>
      </c>
      <c r="E8" s="31">
        <f>+'DATOS EST CONT'!F13/RENDIMIENTO!E15</f>
        <v>1.6958158069515166</v>
      </c>
      <c r="F8" s="31">
        <f>+'DATOS EST CONT'!G13/RENDIMIENTO!F15</f>
        <v>1.5201729106628241</v>
      </c>
      <c r="G8" s="31">
        <f>+'DATOS EST CONT'!H13/RENDIMIENTO!G15</f>
        <v>1.482418416392613</v>
      </c>
      <c r="H8" s="31">
        <f>+'DATOS EST CONT'!I13/RENDIMIENTO!H15</f>
        <v>1.5184740162210875</v>
      </c>
      <c r="I8" s="31">
        <f>+'DATOS EST CONT'!J13/RENDIMIENTO!I15</f>
        <v>1.4092935930532737</v>
      </c>
    </row>
    <row r="9" spans="1:9" ht="12.75">
      <c r="A9" s="29" t="s">
        <v>61</v>
      </c>
      <c r="B9" s="30">
        <f>+'DATOS EST CONT'!C16/RENDIMIENTO!B17</f>
        <v>0.397493469441046</v>
      </c>
      <c r="C9" s="30">
        <f>+'DATOS EST CONT'!D16/RENDIMIENTO!C17</f>
        <v>0.25117368443814236</v>
      </c>
      <c r="D9" s="30">
        <f>+'DATOS EST CONT'!E16/RENDIMIENTO!D17</f>
        <v>0.2088001298912161</v>
      </c>
      <c r="E9" s="30">
        <f>+'DATOS EST CONT'!F16/RENDIMIENTO!E17</f>
        <v>0.20090748676581804</v>
      </c>
      <c r="F9" s="30">
        <f>+'DATOS EST CONT'!G16/RENDIMIENTO!F17</f>
        <v>0.11426740709098676</v>
      </c>
      <c r="G9" s="30">
        <f>+'DATOS EST CONT'!H16/RENDIMIENTO!G17</f>
        <v>0.07163409068359955</v>
      </c>
      <c r="H9" s="30">
        <f>+'DATOS EST CONT'!I16/RENDIMIENTO!H17</f>
        <v>0.14567142598951743</v>
      </c>
      <c r="I9" s="30">
        <f>+'DATOS EST CONT'!J16/RENDIMIENTO!I17</f>
        <v>0.07304952791121418</v>
      </c>
    </row>
    <row r="10" spans="1:9" ht="12.75">
      <c r="A10" s="29" t="s">
        <v>16</v>
      </c>
      <c r="B10" s="33">
        <f>+RENDIMIENTO!B16/RENDIMIENTO!B17</f>
        <v>0.16</v>
      </c>
      <c r="C10" s="33">
        <f>+RENDIMIENTO!C16/RENDIMIENTO!C17</f>
        <v>0.043521266073194856</v>
      </c>
      <c r="D10" s="33">
        <f>+RENDIMIENTO!D16/RENDIMIENTO!D17</f>
        <v>0.06007468744926125</v>
      </c>
      <c r="E10" s="33">
        <f>+RENDIMIENTO!E16/RENDIMIENTO!E17</f>
        <v>0.13864381144441643</v>
      </c>
      <c r="F10" s="33">
        <f>+RENDIMIENTO!F16/RENDIMIENTO!F17</f>
        <v>0.18581802648440837</v>
      </c>
      <c r="G10" s="33">
        <f>+RENDIMIENTO!G16/RENDIMIENTO!G17</f>
        <v>0.17660482190693522</v>
      </c>
      <c r="H10" s="33">
        <f>+RENDIMIENTO!H16/RENDIMIENTO!H17</f>
        <v>0.20332550153623713</v>
      </c>
      <c r="I10" s="33">
        <f>+RENDIMIENTO!I16/RENDIMIENTO!I17</f>
        <v>0.4116282921981116</v>
      </c>
    </row>
    <row r="11" spans="1:9" ht="12.75">
      <c r="A11" s="29" t="s">
        <v>17</v>
      </c>
      <c r="B11" s="32">
        <f>-'DATOS EST CONT'!C15/RENDIMIENTO!B16</f>
        <v>0.105</v>
      </c>
      <c r="C11" s="32">
        <f>-'DATOS EST CONT'!D15/RENDIMIENTO!C16</f>
        <v>0.09545454545454546</v>
      </c>
      <c r="D11" s="32">
        <f>-'DATOS EST CONT'!E15/RENDIMIENTO!D16</f>
        <v>0.07945945945945945</v>
      </c>
      <c r="E11" s="32">
        <f>-'DATOS EST CONT'!F15/RENDIMIENTO!E16</f>
        <v>0.0804</v>
      </c>
      <c r="F11" s="32">
        <f>-'DATOS EST CONT'!G15/RENDIMIENTO!F16</f>
        <v>0.07085057471264368</v>
      </c>
      <c r="G11" s="32">
        <f>-'DATOS EST CONT'!H15/RENDIMIENTO!G16</f>
        <v>0.07302247191011235</v>
      </c>
      <c r="H11" s="32">
        <f>-'DATOS EST CONT'!I15/RENDIMIENTO!H16</f>
        <v>0.07504</v>
      </c>
      <c r="I11" s="32">
        <f>-'DATOS EST CONT'!J15/RENDIMIENTO!I16</f>
        <v>0.06800804828973843</v>
      </c>
    </row>
    <row r="12" spans="1:9" ht="12.75">
      <c r="A12" s="34" t="s">
        <v>34</v>
      </c>
      <c r="B12" s="32">
        <f>+B10*(B6-B11)</f>
        <v>0.040343926819454624</v>
      </c>
      <c r="C12" s="32">
        <f>+C10*(C6-C11)</f>
        <v>0.006494447502633426</v>
      </c>
      <c r="D12" s="32">
        <f>+D10*(D6-D11)</f>
        <v>0.007329766895351503</v>
      </c>
      <c r="E12" s="32">
        <f>+E10*(E6-E11)</f>
        <v>0.014673260509453159</v>
      </c>
      <c r="F12" s="32">
        <f>+F10*(F6-F11)</f>
        <v>0.006803430145741801</v>
      </c>
      <c r="G12" s="32">
        <f>+G10*(G6-G11)</f>
        <v>-0.00020839181914097084</v>
      </c>
      <c r="H12" s="32">
        <f>+H10*(H6-H11)</f>
        <v>0.011934568074227566</v>
      </c>
      <c r="I12" s="32">
        <f>+I10*(I6-I11)</f>
        <v>0.0014700864655441458</v>
      </c>
    </row>
    <row r="13" spans="1:9" ht="12.75">
      <c r="A13" s="35"/>
      <c r="B13" s="36"/>
      <c r="C13" s="36"/>
      <c r="D13" s="36"/>
      <c r="E13" s="36"/>
      <c r="F13" s="36"/>
      <c r="G13" s="36"/>
      <c r="H13" s="36"/>
      <c r="I13" s="36"/>
    </row>
    <row r="14" spans="1:9" ht="12.75">
      <c r="A14" s="37" t="s">
        <v>31</v>
      </c>
      <c r="B14" s="38">
        <f>+'DATOS EST CONT'!C14</f>
        <v>82.8586938882092</v>
      </c>
      <c r="C14" s="38">
        <f>+'DATOS EST CONT'!D14</f>
        <v>64.53414874174048</v>
      </c>
      <c r="D14" s="38">
        <f>+'DATOS EST CONT'!E14</f>
        <v>65.77</v>
      </c>
      <c r="E14" s="38">
        <f>+'DATOS EST CONT'!F14</f>
        <v>84.12200000000001</v>
      </c>
      <c r="F14" s="38">
        <f>+'DATOS EST CONT'!G14</f>
        <v>59.664</v>
      </c>
      <c r="G14" s="38">
        <f>+'DATOS EST CONT'!H14</f>
        <v>42.599</v>
      </c>
      <c r="H14" s="38">
        <f>+'DATOS EST CONT'!I14</f>
        <v>89.042</v>
      </c>
      <c r="I14" s="38">
        <f>+'DATOS EST CONT'!J14</f>
        <v>61</v>
      </c>
    </row>
    <row r="15" spans="1:9" ht="12.75">
      <c r="A15" s="28" t="s">
        <v>38</v>
      </c>
      <c r="B15" s="39">
        <f>('DATOS EST CONT'!B9+'DATOS EST CONT'!C9)/2</f>
        <v>232</v>
      </c>
      <c r="C15" s="39">
        <f>('DATOS EST CONT'!C9+'DATOS EST CONT'!D9)/2</f>
        <v>263.75</v>
      </c>
      <c r="D15" s="39">
        <f>('DATOS EST CONT'!D9+'DATOS EST CONT'!E9)/2</f>
        <v>326.45</v>
      </c>
      <c r="E15" s="39">
        <f>('DATOS EST CONT'!E9+'DATOS EST CONT'!F9)/2</f>
        <v>451.7</v>
      </c>
      <c r="F15" s="39">
        <f>('DATOS EST CONT'!F9+'DATOS EST CONT'!G9)/2</f>
        <v>555.2</v>
      </c>
      <c r="G15" s="39">
        <f>('DATOS EST CONT'!G9+'DATOS EST CONT'!H9)/2</f>
        <v>592.95</v>
      </c>
      <c r="H15" s="39">
        <f>('DATOS EST CONT'!H9+'DATOS EST CONT'!I9)/2</f>
        <v>665.8</v>
      </c>
      <c r="I15" s="39">
        <f>('DATOS EST CONT'!I9+'DATOS EST CONT'!J9)/2</f>
        <v>852.2</v>
      </c>
    </row>
    <row r="16" spans="1:9" ht="12.75">
      <c r="A16" s="28" t="s">
        <v>39</v>
      </c>
      <c r="B16" s="39">
        <f>('DATOS EST CONT'!B10+'DATOS EST CONT'!C10)/2</f>
        <v>32</v>
      </c>
      <c r="C16" s="39">
        <f>('DATOS EST CONT'!C10+'DATOS EST CONT'!D10)/2</f>
        <v>11</v>
      </c>
      <c r="D16" s="39">
        <f>('DATOS EST CONT'!D10+'DATOS EST CONT'!E10)/2</f>
        <v>18.5</v>
      </c>
      <c r="E16" s="39">
        <f>('DATOS EST CONT'!E10+'DATOS EST CONT'!F10)/2</f>
        <v>55</v>
      </c>
      <c r="F16" s="39">
        <f>('DATOS EST CONT'!F10+'DATOS EST CONT'!G10)/2</f>
        <v>87</v>
      </c>
      <c r="G16" s="39">
        <f>('DATOS EST CONT'!G10+'DATOS EST CONT'!H10)/2</f>
        <v>89</v>
      </c>
      <c r="H16" s="39">
        <f>('DATOS EST CONT'!H10+'DATOS EST CONT'!I10)/2</f>
        <v>112.5</v>
      </c>
      <c r="I16" s="39">
        <f>('DATOS EST CONT'!I10+'DATOS EST CONT'!J10)/2</f>
        <v>248.5</v>
      </c>
    </row>
    <row r="17" spans="1:9" ht="12.75">
      <c r="A17" s="40" t="s">
        <v>40</v>
      </c>
      <c r="B17" s="41">
        <f>('DATOS EST CONT'!B11+'DATOS EST CONT'!C11)/2</f>
        <v>200</v>
      </c>
      <c r="C17" s="41">
        <f>('DATOS EST CONT'!C11+'DATOS EST CONT'!D11)/2</f>
        <v>252.75</v>
      </c>
      <c r="D17" s="41">
        <f>('DATOS EST CONT'!D11+'DATOS EST CONT'!E11)/2</f>
        <v>307.95</v>
      </c>
      <c r="E17" s="41">
        <f>('DATOS EST CONT'!E11+'DATOS EST CONT'!F11)/2</f>
        <v>396.7</v>
      </c>
      <c r="F17" s="41">
        <f>('DATOS EST CONT'!F11+'DATOS EST CONT'!G11)/2</f>
        <v>468.2</v>
      </c>
      <c r="G17" s="41">
        <f>('DATOS EST CONT'!G11+'DATOS EST CONT'!H11)/2</f>
        <v>503.95</v>
      </c>
      <c r="H17" s="41">
        <f>('DATOS EST CONT'!H11+'DATOS EST CONT'!I11)/2</f>
        <v>553.3</v>
      </c>
      <c r="I17" s="41">
        <f>('DATOS EST CONT'!I11+'DATOS EST CONT'!J11)/2</f>
        <v>603.7</v>
      </c>
    </row>
    <row r="18" spans="1:9" ht="12.75">
      <c r="A18" s="37" t="s">
        <v>23</v>
      </c>
      <c r="B18" s="42">
        <v>12</v>
      </c>
      <c r="C18" s="42">
        <v>15</v>
      </c>
      <c r="D18" s="42">
        <v>20</v>
      </c>
      <c r="E18" s="42">
        <v>30</v>
      </c>
      <c r="F18" s="42">
        <v>40</v>
      </c>
      <c r="G18" s="42">
        <v>42</v>
      </c>
      <c r="H18" s="42">
        <v>48</v>
      </c>
      <c r="I18" s="42">
        <v>50</v>
      </c>
    </row>
    <row r="19" spans="1:9" ht="12.75">
      <c r="A19" s="29" t="s">
        <v>25</v>
      </c>
      <c r="B19" s="39">
        <v>8</v>
      </c>
      <c r="C19" s="39">
        <v>69.1</v>
      </c>
      <c r="D19" s="39">
        <v>74.9</v>
      </c>
      <c r="E19" s="39">
        <v>113</v>
      </c>
      <c r="F19" s="39">
        <v>67</v>
      </c>
      <c r="G19" s="39">
        <v>82.1</v>
      </c>
      <c r="H19" s="39">
        <v>124.9</v>
      </c>
      <c r="I19" s="39">
        <v>187</v>
      </c>
    </row>
    <row r="20" spans="1:9" ht="12.75">
      <c r="A20" s="34" t="s">
        <v>24</v>
      </c>
      <c r="B20" s="41">
        <v>100</v>
      </c>
      <c r="C20" s="41">
        <v>101</v>
      </c>
      <c r="D20" s="41">
        <v>104</v>
      </c>
      <c r="E20" s="41">
        <v>141</v>
      </c>
      <c r="F20" s="41">
        <v>127</v>
      </c>
      <c r="G20" s="41">
        <v>109</v>
      </c>
      <c r="H20" s="41">
        <v>155</v>
      </c>
      <c r="I20" s="41">
        <v>142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13" customWidth="1"/>
    <col min="2" max="16384" width="11.421875" style="13" customWidth="1"/>
  </cols>
  <sheetData>
    <row r="1" ht="12.75">
      <c r="A1" s="64" t="str">
        <f>+'DATOS EST CONT'!A1</f>
        <v>AFIC - Ejercicio de Aplicación 3</v>
      </c>
    </row>
    <row r="2" ht="12.75">
      <c r="A2" s="64" t="str">
        <f>+'DATOS EST CONT'!A2</f>
        <v>ARCOR S.A.</v>
      </c>
    </row>
    <row r="3" ht="12.75">
      <c r="A3" s="20"/>
    </row>
    <row r="4" ht="12.75">
      <c r="A4" s="21" t="s">
        <v>46</v>
      </c>
    </row>
    <row r="5" spans="1:4" ht="12.75">
      <c r="A5" s="22"/>
      <c r="B5" s="15" t="s">
        <v>47</v>
      </c>
      <c r="C5" s="15" t="s">
        <v>47</v>
      </c>
      <c r="D5" s="15" t="s">
        <v>47</v>
      </c>
    </row>
    <row r="6" spans="1:4" ht="12.75">
      <c r="A6" s="23"/>
      <c r="B6" s="17" t="s">
        <v>48</v>
      </c>
      <c r="C6" s="18" t="s">
        <v>49</v>
      </c>
      <c r="D6" s="18" t="s">
        <v>49</v>
      </c>
    </row>
    <row r="7" spans="1:4" ht="12.75">
      <c r="A7" s="24" t="s">
        <v>29</v>
      </c>
      <c r="B7" s="19"/>
      <c r="C7" s="19"/>
      <c r="D7" s="19"/>
    </row>
    <row r="8" spans="1:4" ht="12.75">
      <c r="A8" s="24" t="s">
        <v>50</v>
      </c>
      <c r="B8" s="19"/>
      <c r="C8" s="19"/>
      <c r="D8" s="19"/>
    </row>
    <row r="9" spans="1:4" ht="12.75">
      <c r="A9" s="23" t="s">
        <v>51</v>
      </c>
      <c r="B9" s="16"/>
      <c r="C9" s="16"/>
      <c r="D9" s="16"/>
    </row>
    <row r="10" ht="12.75">
      <c r="A10" s="20"/>
    </row>
    <row r="11" spans="1:4" ht="12.75">
      <c r="A11" s="22" t="s">
        <v>10</v>
      </c>
      <c r="B11" s="14"/>
      <c r="C11" s="14"/>
      <c r="D11" s="14"/>
    </row>
    <row r="12" spans="1:4" ht="12.75">
      <c r="A12" s="24" t="s">
        <v>30</v>
      </c>
      <c r="B12" s="19"/>
      <c r="C12" s="19"/>
      <c r="D12" s="19"/>
    </row>
    <row r="13" spans="1:4" ht="12.75">
      <c r="A13" s="23" t="s">
        <v>52</v>
      </c>
      <c r="B13" s="16"/>
      <c r="C13" s="16"/>
      <c r="D13" s="16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