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0"/>
  </bookViews>
  <sheets>
    <sheet name="CABLEVISION" sheetId="1" r:id="rId1"/>
    <sheet name="DATOS EST CONT" sheetId="2" r:id="rId2"/>
    <sheet name="DATOS RENDIM" sheetId="3" r:id="rId3"/>
    <sheet name="CALCULOS" sheetId="4" r:id="rId4"/>
    <sheet name="RESPUESTAS" sheetId="5" r:id="rId5"/>
    <sheet name="Hoja5" sheetId="6" r:id="rId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<sst xmlns="http://schemas.openxmlformats.org/spreadsheetml/2006/main" count="63" uniqueCount="55">
  <si>
    <t>Manual de Estudio Programado</t>
  </si>
  <si>
    <t>ANALISIS FINANCIERO CON</t>
  </si>
  <si>
    <t>INFORMACION CONTABLE</t>
  </si>
  <si>
    <t>Carrera de Licenciado en Administración</t>
  </si>
  <si>
    <t>Escriba su respuesta</t>
  </si>
  <si>
    <t>CABLEVISION Y MULTICANAL</t>
  </si>
  <si>
    <t>CABLEVISION</t>
  </si>
  <si>
    <t>MULTICANAL</t>
  </si>
  <si>
    <t>Activo corriente</t>
  </si>
  <si>
    <t>Activo no corriente</t>
  </si>
  <si>
    <t xml:space="preserve">  Bienes de uso y otros tangibles</t>
  </si>
  <si>
    <t xml:space="preserve">  Activos intangibles</t>
  </si>
  <si>
    <t>Total activo</t>
  </si>
  <si>
    <t>Pasivo operativo</t>
  </si>
  <si>
    <t>Préstamos</t>
  </si>
  <si>
    <t>Total pasivo</t>
  </si>
  <si>
    <t>Patrimonio neto</t>
  </si>
  <si>
    <t>Ventas</t>
  </si>
  <si>
    <t>Costos operativos</t>
  </si>
  <si>
    <t>Depreciación bienes de uso</t>
  </si>
  <si>
    <t>Amortización intangibles</t>
  </si>
  <si>
    <t>Intereses de préstamos</t>
  </si>
  <si>
    <t>Otros (*)</t>
  </si>
  <si>
    <t>Impuesto a ganancias</t>
  </si>
  <si>
    <t>Resultado neto</t>
  </si>
  <si>
    <t>Resultado recurrente</t>
  </si>
  <si>
    <t>Resultado operativo</t>
  </si>
  <si>
    <t>Intereses pasivo financiero</t>
  </si>
  <si>
    <t>Resultado no recurrente</t>
  </si>
  <si>
    <t>Activo operativo neto</t>
  </si>
  <si>
    <t>Activo operativo neto promedio</t>
  </si>
  <si>
    <t>Pasivo financiero promedio</t>
  </si>
  <si>
    <t>Patrimonio neto promedio</t>
  </si>
  <si>
    <t>Rendimiento operativo</t>
  </si>
  <si>
    <t>Margen sobre ventas</t>
  </si>
  <si>
    <t>Rotación operativa</t>
  </si>
  <si>
    <t>Costo pasivo financiero</t>
  </si>
  <si>
    <t>Endeudamiento financiero</t>
  </si>
  <si>
    <t>Rendimiento patrimonio</t>
  </si>
  <si>
    <t xml:space="preserve">   Recurrente</t>
  </si>
  <si>
    <t xml:space="preserve">   No recurrente</t>
  </si>
  <si>
    <t xml:space="preserve"> (*) En 1997, Resultado venta inversiones; en 1999, Bajas de bienes de uso y créditos irrecuperables</t>
  </si>
  <si>
    <t>¿Cuáles son las principales diferencias entre las dos empresas?</t>
  </si>
  <si>
    <t>¿Considera razonable reconocer activos intangibles en esa magnitud, si los mismos no producen resultados positivos? ¿O cree que la situación observa-da en estos años es transitoria, y que en los años siguientes existirán ganan-cias operativas acordes con los recursos invertidos?</t>
  </si>
  <si>
    <t>¿Qué puede comentar acerca de las características técnicas y económicas del sector de negocios?</t>
  </si>
  <si>
    <t>¿Se puede considerar que las empresas están en una situación de probables dificultades financieras? (analice la solvencia y la cobertura de intereses con EBITDA)</t>
  </si>
  <si>
    <t>Las obligaciones negociables emitidas por las empresas tienen la siguiente calificación (Standard &amp; Poor’s): Cablevisión  BB (raAA–), Multicanal  BB+ (raAA). ¿Cuáles son los aspectos del desempeño que pueden estar influyen-do en esta calificación?</t>
  </si>
  <si>
    <t>Facultad de Ciencias Económicas - U.N.Cuyo</t>
  </si>
  <si>
    <t>Ricardo A. Fornero</t>
  </si>
  <si>
    <t>Planilla de apoyo para la solución del</t>
  </si>
  <si>
    <t>EJERCICIO DE AUTOEVALUACION</t>
  </si>
  <si>
    <t>Datos para solución en las hojas siguientes</t>
  </si>
  <si>
    <t>AFIC - Ejercicio de autoevaluación 11</t>
  </si>
  <si>
    <t>Los datos tienen una protección simple para prevenir el borrado accidental</t>
  </si>
  <si>
    <t>11  Cablevisión y Multicanal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</si>
</sst>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color indexed="17"/>
      <name val="Bookman Old Style"/>
      <family val="1"/>
    </font>
    <font>
      <b/>
      <sz val="14"/>
      <color indexed="53"/>
      <name val="Bookman Old Style"/>
      <family val="1"/>
    </font>
    <font>
      <b/>
      <sz val="12"/>
      <color indexed="53"/>
      <name val="Bookman Old Style"/>
      <family val="1"/>
    </font>
    <font>
      <b/>
      <i/>
      <sz val="8"/>
      <name val="Arial"/>
      <family val="2"/>
    </font>
    <font>
      <b/>
      <i/>
      <sz val="10"/>
      <color indexed="17"/>
      <name val="Arial"/>
      <family val="2"/>
    </font>
    <font>
      <b/>
      <sz val="12"/>
      <name val="Bookman Old Styl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/>
      <protection/>
    </xf>
    <xf numFmtId="166" fontId="0" fillId="0" borderId="2" xfId="15" applyNumberFormat="1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166" fontId="0" fillId="0" borderId="3" xfId="15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166" fontId="0" fillId="0" borderId="4" xfId="15" applyNumberFormat="1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 horizontal="center"/>
      <protection/>
    </xf>
    <xf numFmtId="166" fontId="0" fillId="0" borderId="3" xfId="0" applyNumberFormat="1" applyFont="1" applyBorder="1" applyAlignment="1" applyProtection="1">
      <alignment/>
      <protection/>
    </xf>
    <xf numFmtId="166" fontId="0" fillId="0" borderId="4" xfId="0" applyNumberFormat="1" applyFont="1" applyBorder="1" applyAlignment="1" applyProtection="1">
      <alignment/>
      <protection/>
    </xf>
    <xf numFmtId="165" fontId="0" fillId="0" borderId="3" xfId="19" applyNumberFormat="1" applyFont="1" applyBorder="1" applyAlignment="1" applyProtection="1">
      <alignment/>
      <protection/>
    </xf>
    <xf numFmtId="43" fontId="0" fillId="0" borderId="3" xfId="0" applyNumberFormat="1" applyFont="1" applyBorder="1" applyAlignment="1" applyProtection="1">
      <alignment/>
      <protection/>
    </xf>
    <xf numFmtId="43" fontId="0" fillId="0" borderId="4" xfId="0" applyNumberFormat="1" applyFont="1" applyBorder="1" applyAlignment="1" applyProtection="1">
      <alignment/>
      <protection/>
    </xf>
    <xf numFmtId="165" fontId="0" fillId="0" borderId="4" xfId="19" applyNumberFormat="1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5" fillId="0" borderId="0" xfId="0" applyFont="1" applyAlignment="1">
      <alignment horizontal="right"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4.7109375" style="0" customWidth="1"/>
    <col min="2" max="4" width="8.7109375" style="0" customWidth="1"/>
  </cols>
  <sheetData>
    <row r="1" ht="12.75">
      <c r="A1" s="3" t="s">
        <v>47</v>
      </c>
    </row>
    <row r="2" ht="12.75">
      <c r="A2" s="3" t="s">
        <v>3</v>
      </c>
    </row>
    <row r="3" s="4" customFormat="1" ht="6.75" customHeight="1">
      <c r="A3"/>
    </row>
    <row r="4" ht="6.75" customHeight="1"/>
    <row r="5" ht="18">
      <c r="A5" s="12" t="s">
        <v>1</v>
      </c>
    </row>
    <row r="6" ht="18">
      <c r="A6" s="12" t="s">
        <v>2</v>
      </c>
    </row>
    <row r="7" ht="15.75">
      <c r="A7" s="13" t="s">
        <v>0</v>
      </c>
    </row>
    <row r="8" ht="12.75">
      <c r="A8" s="4"/>
    </row>
    <row r="9" s="4" customFormat="1" ht="12.75">
      <c r="A9" s="30" t="s">
        <v>48</v>
      </c>
    </row>
    <row r="10" s="4" customFormat="1" ht="11.25">
      <c r="A10" s="31"/>
    </row>
    <row r="11" ht="12.75">
      <c r="A11" s="1" t="s">
        <v>49</v>
      </c>
    </row>
    <row r="12" ht="15.75">
      <c r="A12" s="11" t="s">
        <v>50</v>
      </c>
    </row>
    <row r="13" ht="15.75">
      <c r="A13" s="11" t="s">
        <v>54</v>
      </c>
    </row>
    <row r="14" ht="19.5" customHeight="1">
      <c r="A14" s="32" t="s">
        <v>51</v>
      </c>
    </row>
    <row r="15" ht="9.75" customHeight="1">
      <c r="A15" s="36" t="s">
        <v>53</v>
      </c>
    </row>
    <row r="16" ht="15.75">
      <c r="A16" s="33">
        <v>2002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9" customWidth="1"/>
    <col min="2" max="23" width="8.7109375" style="9" customWidth="1"/>
    <col min="24" max="16384" width="11.421875" style="9" customWidth="1"/>
  </cols>
  <sheetData>
    <row r="1" spans="1:7" ht="12.75">
      <c r="A1" s="35" t="s">
        <v>52</v>
      </c>
      <c r="B1" s="10"/>
      <c r="C1" s="10"/>
      <c r="D1" s="10"/>
      <c r="E1" s="10"/>
      <c r="F1" s="10"/>
      <c r="G1" s="10"/>
    </row>
    <row r="2" spans="1:7" ht="12.75">
      <c r="A2" s="35" t="s">
        <v>5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4"/>
      <c r="B4" s="37" t="s">
        <v>6</v>
      </c>
      <c r="C4" s="38"/>
      <c r="D4" s="39"/>
      <c r="E4" s="37" t="s">
        <v>7</v>
      </c>
      <c r="F4" s="38"/>
      <c r="G4" s="39"/>
    </row>
    <row r="5" spans="1:7" ht="12.75">
      <c r="A5" s="14"/>
      <c r="B5" s="15">
        <v>1997</v>
      </c>
      <c r="C5" s="15">
        <v>1998</v>
      </c>
      <c r="D5" s="15">
        <v>1999</v>
      </c>
      <c r="E5" s="15">
        <v>1997</v>
      </c>
      <c r="F5" s="15">
        <v>1998</v>
      </c>
      <c r="G5" s="15">
        <v>1999</v>
      </c>
    </row>
    <row r="6" spans="1:7" ht="12.75">
      <c r="A6" s="16" t="s">
        <v>8</v>
      </c>
      <c r="B6" s="17">
        <v>32</v>
      </c>
      <c r="C6" s="17">
        <v>67</v>
      </c>
      <c r="D6" s="17">
        <v>64</v>
      </c>
      <c r="E6" s="17">
        <v>102</v>
      </c>
      <c r="F6" s="17">
        <v>134</v>
      </c>
      <c r="G6" s="17">
        <v>152</v>
      </c>
    </row>
    <row r="7" spans="1:7" ht="12.75">
      <c r="A7" s="18" t="s">
        <v>9</v>
      </c>
      <c r="B7" s="19">
        <f>77+563+317+1</f>
        <v>958</v>
      </c>
      <c r="C7" s="19">
        <f>286+C9+5+11</f>
        <v>1555</v>
      </c>
      <c r="D7" s="19">
        <v>1524</v>
      </c>
      <c r="E7" s="19">
        <v>1618</v>
      </c>
      <c r="F7" s="19">
        <v>1615</v>
      </c>
      <c r="G7" s="19">
        <v>1523</v>
      </c>
    </row>
    <row r="8" spans="1:7" ht="12.75">
      <c r="A8" s="18" t="s">
        <v>10</v>
      </c>
      <c r="B8" s="19">
        <f aca="true" t="shared" si="0" ref="B8:G8">+B7-B9</f>
        <v>395</v>
      </c>
      <c r="C8" s="19">
        <f t="shared" si="0"/>
        <v>302</v>
      </c>
      <c r="D8" s="19">
        <f t="shared" si="0"/>
        <v>335</v>
      </c>
      <c r="E8" s="19">
        <f t="shared" si="0"/>
        <v>583</v>
      </c>
      <c r="F8" s="19">
        <f t="shared" si="0"/>
        <v>544</v>
      </c>
      <c r="G8" s="19">
        <f t="shared" si="0"/>
        <v>516</v>
      </c>
    </row>
    <row r="9" spans="1:7" ht="12.75">
      <c r="A9" s="18" t="s">
        <v>11</v>
      </c>
      <c r="B9" s="19">
        <v>563</v>
      </c>
      <c r="C9" s="19">
        <v>1253</v>
      </c>
      <c r="D9" s="19">
        <v>1189</v>
      </c>
      <c r="E9" s="19">
        <v>1035</v>
      </c>
      <c r="F9" s="19">
        <v>1071</v>
      </c>
      <c r="G9" s="19">
        <v>1007</v>
      </c>
    </row>
    <row r="10" spans="1:7" ht="12.75">
      <c r="A10" s="18" t="s">
        <v>12</v>
      </c>
      <c r="B10" s="19">
        <f aca="true" t="shared" si="1" ref="B10:G10">+B6+B7</f>
        <v>990</v>
      </c>
      <c r="C10" s="19">
        <f t="shared" si="1"/>
        <v>1622</v>
      </c>
      <c r="D10" s="19">
        <f t="shared" si="1"/>
        <v>1588</v>
      </c>
      <c r="E10" s="19">
        <f t="shared" si="1"/>
        <v>1720</v>
      </c>
      <c r="F10" s="19">
        <f t="shared" si="1"/>
        <v>1749</v>
      </c>
      <c r="G10" s="19">
        <f t="shared" si="1"/>
        <v>1675</v>
      </c>
    </row>
    <row r="11" spans="1:7" ht="12.75">
      <c r="A11" s="18" t="s">
        <v>13</v>
      </c>
      <c r="B11" s="19">
        <f>+B13-B12</f>
        <v>50</v>
      </c>
      <c r="C11" s="19">
        <f>+C13-C12</f>
        <v>239</v>
      </c>
      <c r="D11" s="19">
        <f>1191-D12+1</f>
        <v>188</v>
      </c>
      <c r="E11" s="19">
        <f>864-751+9</f>
        <v>122</v>
      </c>
      <c r="F11" s="19">
        <f>983-F12+10</f>
        <v>219</v>
      </c>
      <c r="G11" s="19">
        <f>1055-G12+12</f>
        <v>201</v>
      </c>
    </row>
    <row r="12" spans="1:7" ht="12.75">
      <c r="A12" s="18" t="s">
        <v>14</v>
      </c>
      <c r="B12" s="19">
        <f>809-244</f>
        <v>565</v>
      </c>
      <c r="C12" s="19">
        <f>97+812</f>
        <v>909</v>
      </c>
      <c r="D12" s="19">
        <f>152+852</f>
        <v>1004</v>
      </c>
      <c r="E12" s="19">
        <f>253+106+20+372</f>
        <v>751</v>
      </c>
      <c r="F12" s="19">
        <f>207+567</f>
        <v>774</v>
      </c>
      <c r="G12" s="19">
        <f>253+613</f>
        <v>866</v>
      </c>
    </row>
    <row r="13" spans="1:7" ht="12.75">
      <c r="A13" s="18" t="s">
        <v>15</v>
      </c>
      <c r="B13" s="19">
        <f>859-244</f>
        <v>615</v>
      </c>
      <c r="C13" s="19">
        <v>1148</v>
      </c>
      <c r="D13" s="19">
        <f>+D12+D11</f>
        <v>1192</v>
      </c>
      <c r="E13" s="19">
        <f>+E11+E12</f>
        <v>873</v>
      </c>
      <c r="F13" s="19">
        <f>+F11+F12</f>
        <v>993</v>
      </c>
      <c r="G13" s="19">
        <f>+G11+G12</f>
        <v>1067</v>
      </c>
    </row>
    <row r="14" spans="1:7" ht="12.75">
      <c r="A14" s="20" t="s">
        <v>16</v>
      </c>
      <c r="B14" s="21">
        <f aca="true" t="shared" si="2" ref="B14:G14">+B10-B13</f>
        <v>375</v>
      </c>
      <c r="C14" s="21">
        <f t="shared" si="2"/>
        <v>474</v>
      </c>
      <c r="D14" s="21">
        <f t="shared" si="2"/>
        <v>396</v>
      </c>
      <c r="E14" s="21">
        <f t="shared" si="2"/>
        <v>847</v>
      </c>
      <c r="F14" s="21">
        <f t="shared" si="2"/>
        <v>756</v>
      </c>
      <c r="G14" s="21">
        <f t="shared" si="2"/>
        <v>608</v>
      </c>
    </row>
    <row r="15" spans="1:7" ht="12.75">
      <c r="A15" s="18" t="s">
        <v>17</v>
      </c>
      <c r="B15" s="19">
        <v>215</v>
      </c>
      <c r="C15" s="19">
        <v>466</v>
      </c>
      <c r="D15" s="19">
        <v>553</v>
      </c>
      <c r="E15" s="19">
        <v>327</v>
      </c>
      <c r="F15" s="19">
        <v>511</v>
      </c>
      <c r="G15" s="19">
        <v>474</v>
      </c>
    </row>
    <row r="16" spans="1:7" ht="12.75">
      <c r="A16" s="18" t="s">
        <v>18</v>
      </c>
      <c r="B16" s="19">
        <f>-115-25-33+15+13+3</f>
        <v>-142</v>
      </c>
      <c r="C16" s="19">
        <f>-287-50-70-6+38+60-6</f>
        <v>-321</v>
      </c>
      <c r="D16" s="19">
        <f>-276-92-48-5-3+66</f>
        <v>-358</v>
      </c>
      <c r="E16" s="19">
        <f>-146-52-30-2+2-2-2</f>
        <v>-232</v>
      </c>
      <c r="F16" s="19">
        <f>-234-86-30-6-22-2</f>
        <v>-380</v>
      </c>
      <c r="G16" s="19">
        <f>-210-75-30-1-44+15+8-3</f>
        <v>-340</v>
      </c>
    </row>
    <row r="17" spans="1:7" ht="12.75">
      <c r="A17" s="18" t="s">
        <v>19</v>
      </c>
      <c r="B17" s="19">
        <v>-15</v>
      </c>
      <c r="C17" s="19">
        <v>-38</v>
      </c>
      <c r="D17" s="19">
        <v>-66</v>
      </c>
      <c r="E17" s="19">
        <v>-38</v>
      </c>
      <c r="F17" s="19">
        <v>-67</v>
      </c>
      <c r="G17" s="19">
        <v>-77</v>
      </c>
    </row>
    <row r="18" spans="1:7" ht="12.75">
      <c r="A18" s="18" t="s">
        <v>20</v>
      </c>
      <c r="B18" s="19">
        <v>-13</v>
      </c>
      <c r="C18" s="19">
        <v>-60</v>
      </c>
      <c r="D18" s="19">
        <v>-68</v>
      </c>
      <c r="E18" s="19">
        <v>-36</v>
      </c>
      <c r="F18" s="19">
        <v>-68</v>
      </c>
      <c r="G18" s="19">
        <v>-63</v>
      </c>
    </row>
    <row r="19" spans="1:7" ht="12.75">
      <c r="A19" s="18" t="s">
        <v>21</v>
      </c>
      <c r="B19" s="19">
        <v>-23</v>
      </c>
      <c r="C19" s="19">
        <v>-95</v>
      </c>
      <c r="D19" s="19">
        <v>-135</v>
      </c>
      <c r="E19" s="19">
        <v>-46</v>
      </c>
      <c r="F19" s="19">
        <v>-76</v>
      </c>
      <c r="G19" s="19">
        <v>-101</v>
      </c>
    </row>
    <row r="20" spans="1:7" ht="12.75">
      <c r="A20" s="18" t="s">
        <v>22</v>
      </c>
      <c r="B20" s="19"/>
      <c r="C20" s="19"/>
      <c r="D20" s="19"/>
      <c r="E20" s="19">
        <v>11</v>
      </c>
      <c r="F20" s="19"/>
      <c r="G20" s="19">
        <v>-23</v>
      </c>
    </row>
    <row r="21" spans="1:7" ht="12.75">
      <c r="A21" s="18" t="s">
        <v>23</v>
      </c>
      <c r="B21" s="19">
        <v>-12</v>
      </c>
      <c r="C21" s="19">
        <v>-2</v>
      </c>
      <c r="D21" s="19">
        <v>-4</v>
      </c>
      <c r="E21" s="19">
        <v>-13</v>
      </c>
      <c r="F21" s="19">
        <v>-11</v>
      </c>
      <c r="G21" s="19">
        <v>-18</v>
      </c>
    </row>
    <row r="22" spans="1:7" ht="12.75">
      <c r="A22" s="20" t="s">
        <v>24</v>
      </c>
      <c r="B22" s="21">
        <f aca="true" t="shared" si="3" ref="B22:G22">SUM(B15:B21)</f>
        <v>10</v>
      </c>
      <c r="C22" s="21">
        <f t="shared" si="3"/>
        <v>-50</v>
      </c>
      <c r="D22" s="21">
        <f t="shared" si="3"/>
        <v>-78</v>
      </c>
      <c r="E22" s="21">
        <f t="shared" si="3"/>
        <v>-27</v>
      </c>
      <c r="F22" s="21">
        <f t="shared" si="3"/>
        <v>-91</v>
      </c>
      <c r="G22" s="21">
        <f t="shared" si="3"/>
        <v>-148</v>
      </c>
    </row>
    <row r="23" spans="1:7" ht="12.75">
      <c r="A23" s="10"/>
      <c r="B23" s="10"/>
      <c r="C23" s="10"/>
      <c r="D23" s="10"/>
      <c r="E23" s="10"/>
      <c r="F23" s="10"/>
      <c r="G23" s="10"/>
    </row>
    <row r="24" spans="1:7" ht="12.75">
      <c r="A24" s="10" t="s">
        <v>41</v>
      </c>
      <c r="B24" s="10"/>
      <c r="C24" s="10"/>
      <c r="D24" s="10"/>
      <c r="E24" s="10"/>
      <c r="F24" s="10"/>
      <c r="G24" s="10"/>
    </row>
  </sheetData>
  <sheetProtection sheet="1" objects="1" scenarios="1"/>
  <mergeCells count="2">
    <mergeCell ref="B4:D4"/>
    <mergeCell ref="E4:G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11.421875" defaultRowHeight="12.75"/>
  <cols>
    <col min="1" max="1" width="26.7109375" style="9" customWidth="1"/>
    <col min="2" max="7" width="8.7109375" style="9" customWidth="1"/>
    <col min="8" max="16384" width="11.421875" style="9" customWidth="1"/>
  </cols>
  <sheetData>
    <row r="1" spans="1:7" ht="12.75">
      <c r="A1" s="35" t="str">
        <f>+'DATOS EST CONT'!A1</f>
        <v>AFIC - Ejercicio de autoevaluación 11</v>
      </c>
      <c r="B1" s="10"/>
      <c r="C1" s="10"/>
      <c r="D1" s="10"/>
      <c r="E1" s="10"/>
      <c r="F1" s="10"/>
      <c r="G1" s="10"/>
    </row>
    <row r="2" spans="1:7" ht="12.75">
      <c r="A2" s="35" t="str">
        <f>+'DATOS EST CONT'!A2</f>
        <v>CABLEVISION Y MULTICANAL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4"/>
      <c r="B4" s="37" t="s">
        <v>6</v>
      </c>
      <c r="C4" s="38"/>
      <c r="D4" s="39"/>
      <c r="E4" s="37" t="s">
        <v>7</v>
      </c>
      <c r="F4" s="38"/>
      <c r="G4" s="39"/>
    </row>
    <row r="5" spans="1:7" ht="12.75">
      <c r="A5" s="22"/>
      <c r="B5" s="23">
        <v>1997</v>
      </c>
      <c r="C5" s="23">
        <v>1998</v>
      </c>
      <c r="D5" s="23">
        <v>1999</v>
      </c>
      <c r="E5" s="23">
        <v>1997</v>
      </c>
      <c r="F5" s="23">
        <v>1998</v>
      </c>
      <c r="G5" s="23">
        <v>1999</v>
      </c>
    </row>
    <row r="6" spans="1:7" ht="12.75">
      <c r="A6" s="18" t="s">
        <v>25</v>
      </c>
      <c r="B6" s="24">
        <f aca="true" t="shared" si="0" ref="B6:G6">+B7+B8</f>
        <v>10</v>
      </c>
      <c r="C6" s="24">
        <f t="shared" si="0"/>
        <v>-50</v>
      </c>
      <c r="D6" s="24">
        <f t="shared" si="0"/>
        <v>-78</v>
      </c>
      <c r="E6" s="24">
        <f t="shared" si="0"/>
        <v>-38</v>
      </c>
      <c r="F6" s="24">
        <f t="shared" si="0"/>
        <v>-91</v>
      </c>
      <c r="G6" s="24">
        <f t="shared" si="0"/>
        <v>-125</v>
      </c>
    </row>
    <row r="7" spans="1:7" ht="12.75">
      <c r="A7" s="18" t="s">
        <v>26</v>
      </c>
      <c r="B7" s="24">
        <f>+'DATOS EST CONT'!B22-B8-B9</f>
        <v>33</v>
      </c>
      <c r="C7" s="24">
        <f>+'DATOS EST CONT'!C22-C8-C9</f>
        <v>45</v>
      </c>
      <c r="D7" s="24">
        <f>+'DATOS EST CONT'!D22-D8-D9</f>
        <v>57</v>
      </c>
      <c r="E7" s="24">
        <f>+'DATOS EST CONT'!E22-E8-E9</f>
        <v>8</v>
      </c>
      <c r="F7" s="24">
        <f>+'DATOS EST CONT'!F22-F8-F9</f>
        <v>-15</v>
      </c>
      <c r="G7" s="24">
        <f>+'DATOS EST CONT'!G22-G8-G9</f>
        <v>-24</v>
      </c>
    </row>
    <row r="8" spans="1:7" ht="12.75">
      <c r="A8" s="18" t="s">
        <v>27</v>
      </c>
      <c r="B8" s="19">
        <f>+'DATOS EST CONT'!B19</f>
        <v>-23</v>
      </c>
      <c r="C8" s="19">
        <f>+'DATOS EST CONT'!C19</f>
        <v>-95</v>
      </c>
      <c r="D8" s="19">
        <f>+'DATOS EST CONT'!D19</f>
        <v>-135</v>
      </c>
      <c r="E8" s="19">
        <f>+'DATOS EST CONT'!E19</f>
        <v>-46</v>
      </c>
      <c r="F8" s="19">
        <f>+'DATOS EST CONT'!F19</f>
        <v>-76</v>
      </c>
      <c r="G8" s="19">
        <f>+'DATOS EST CONT'!G19</f>
        <v>-101</v>
      </c>
    </row>
    <row r="9" spans="1:7" ht="12.75">
      <c r="A9" s="20" t="s">
        <v>28</v>
      </c>
      <c r="B9" s="21"/>
      <c r="C9" s="21"/>
      <c r="D9" s="21"/>
      <c r="E9" s="21">
        <v>11</v>
      </c>
      <c r="F9" s="21"/>
      <c r="G9" s="21">
        <v>-23</v>
      </c>
    </row>
    <row r="10" spans="1:7" ht="12.75">
      <c r="A10" s="18" t="s">
        <v>29</v>
      </c>
      <c r="B10" s="24">
        <f>+'DATOS EST CONT'!B6+'DATOS EST CONT'!B7-'DATOS EST CONT'!B11</f>
        <v>940</v>
      </c>
      <c r="C10" s="24">
        <f>+'DATOS EST CONT'!C6+'DATOS EST CONT'!C7-'DATOS EST CONT'!C11</f>
        <v>1383</v>
      </c>
      <c r="D10" s="24">
        <f>+'DATOS EST CONT'!D6+'DATOS EST CONT'!D7-'DATOS EST CONT'!D11</f>
        <v>1400</v>
      </c>
      <c r="E10" s="24">
        <f>+'DATOS EST CONT'!E6+'DATOS EST CONT'!E7-'DATOS EST CONT'!E11</f>
        <v>1598</v>
      </c>
      <c r="F10" s="24">
        <f>+'DATOS EST CONT'!F6+'DATOS EST CONT'!F7-'DATOS EST CONT'!F11</f>
        <v>1530</v>
      </c>
      <c r="G10" s="24">
        <f>+'DATOS EST CONT'!G6+'DATOS EST CONT'!G7-'DATOS EST CONT'!G11</f>
        <v>1474</v>
      </c>
    </row>
    <row r="11" spans="1:7" ht="12.75">
      <c r="A11" s="18" t="s">
        <v>30</v>
      </c>
      <c r="B11" s="24">
        <v>893</v>
      </c>
      <c r="C11" s="24">
        <f>SUM(B10:C10)/2</f>
        <v>1161.5</v>
      </c>
      <c r="D11" s="24">
        <f>SUM(C10:D10)/2</f>
        <v>1391.5</v>
      </c>
      <c r="E11" s="24">
        <v>1172</v>
      </c>
      <c r="F11" s="24">
        <f>SUM(E10:F10)/2</f>
        <v>1564</v>
      </c>
      <c r="G11" s="24">
        <f>SUM(F10:G10)/2</f>
        <v>1502</v>
      </c>
    </row>
    <row r="12" spans="1:7" ht="12.75">
      <c r="A12" s="18" t="s">
        <v>31</v>
      </c>
      <c r="B12" s="24">
        <v>523</v>
      </c>
      <c r="C12" s="24">
        <f>SUM('DATOS EST CONT'!B12:C12)/2</f>
        <v>737</v>
      </c>
      <c r="D12" s="24">
        <f>SUM('DATOS EST CONT'!C12:D12)/2</f>
        <v>956.5</v>
      </c>
      <c r="E12" s="24">
        <v>571</v>
      </c>
      <c r="F12" s="24">
        <f>SUM('DATOS EST CONT'!E12:F12)/2</f>
        <v>762.5</v>
      </c>
      <c r="G12" s="24">
        <f>SUM('DATOS EST CONT'!F12:G12)/2</f>
        <v>820</v>
      </c>
    </row>
    <row r="13" spans="1:7" ht="12.75">
      <c r="A13" s="20" t="s">
        <v>32</v>
      </c>
      <c r="B13" s="25">
        <v>370</v>
      </c>
      <c r="C13" s="25">
        <f>SUM('DATOS EST CONT'!B14:C14)/2</f>
        <v>424.5</v>
      </c>
      <c r="D13" s="25">
        <f>SUM('DATOS EST CONT'!C14:D14)/2</f>
        <v>435</v>
      </c>
      <c r="E13" s="25">
        <v>601</v>
      </c>
      <c r="F13" s="25">
        <f>SUM('DATOS EST CONT'!E14:F14)/2</f>
        <v>801.5</v>
      </c>
      <c r="G13" s="25">
        <f>SUM('DATOS EST CONT'!F14:G14)/2</f>
        <v>682</v>
      </c>
    </row>
    <row r="14" spans="1:7" ht="12.75">
      <c r="A14" s="18" t="s">
        <v>33</v>
      </c>
      <c r="B14" s="26">
        <f aca="true" t="shared" si="1" ref="B14:G14">+B7/B11</f>
        <v>0.036954087346024636</v>
      </c>
      <c r="C14" s="26">
        <f t="shared" si="1"/>
        <v>0.03874300473525613</v>
      </c>
      <c r="D14" s="26">
        <f t="shared" si="1"/>
        <v>0.04096298957959037</v>
      </c>
      <c r="E14" s="26">
        <f t="shared" si="1"/>
        <v>0.006825938566552901</v>
      </c>
      <c r="F14" s="26">
        <f t="shared" si="1"/>
        <v>-0.00959079283887468</v>
      </c>
      <c r="G14" s="26">
        <f t="shared" si="1"/>
        <v>-0.015978695073235686</v>
      </c>
    </row>
    <row r="15" spans="1:7" ht="12.75">
      <c r="A15" s="18" t="s">
        <v>34</v>
      </c>
      <c r="B15" s="26">
        <f>+B7/'DATOS EST CONT'!B15</f>
        <v>0.15348837209302327</v>
      </c>
      <c r="C15" s="26">
        <f>+C7/'DATOS EST CONT'!C15</f>
        <v>0.09656652360515021</v>
      </c>
      <c r="D15" s="26">
        <f>+D7/'DATOS EST CONT'!D15</f>
        <v>0.10307414104882459</v>
      </c>
      <c r="E15" s="26">
        <f>+E7/'DATOS EST CONT'!E15</f>
        <v>0.024464831804281346</v>
      </c>
      <c r="F15" s="26">
        <f>+F7/'DATOS EST CONT'!F15</f>
        <v>-0.029354207436399216</v>
      </c>
      <c r="G15" s="26">
        <f>+G7/'DATOS EST CONT'!G15</f>
        <v>-0.05063291139240506</v>
      </c>
    </row>
    <row r="16" spans="1:7" ht="12.75">
      <c r="A16" s="18" t="s">
        <v>35</v>
      </c>
      <c r="B16" s="27">
        <f>+'DATOS EST CONT'!B15/B11</f>
        <v>0.24076147816349383</v>
      </c>
      <c r="C16" s="27">
        <f>+'DATOS EST CONT'!C15/C11</f>
        <v>0.4012053379250969</v>
      </c>
      <c r="D16" s="27">
        <f>+'DATOS EST CONT'!D15/D11</f>
        <v>0.39741286381602586</v>
      </c>
      <c r="E16" s="27">
        <f>+'DATOS EST CONT'!E15/E11</f>
        <v>0.2790102389078498</v>
      </c>
      <c r="F16" s="27">
        <f>+'DATOS EST CONT'!F15/F11</f>
        <v>0.32672634271099743</v>
      </c>
      <c r="G16" s="27">
        <f>+'DATOS EST CONT'!G15/G11</f>
        <v>0.3155792276964048</v>
      </c>
    </row>
    <row r="17" spans="1:7" ht="12.75">
      <c r="A17" s="18" t="s">
        <v>36</v>
      </c>
      <c r="B17" s="26">
        <f aca="true" t="shared" si="2" ref="B17:G17">-B8/B12</f>
        <v>0.04397705544933078</v>
      </c>
      <c r="C17" s="26">
        <f t="shared" si="2"/>
        <v>0.12890094979647218</v>
      </c>
      <c r="D17" s="26">
        <f t="shared" si="2"/>
        <v>0.1411395713538944</v>
      </c>
      <c r="E17" s="26">
        <f t="shared" si="2"/>
        <v>0.08056042031523643</v>
      </c>
      <c r="F17" s="26">
        <f t="shared" si="2"/>
        <v>0.09967213114754099</v>
      </c>
      <c r="G17" s="26">
        <f t="shared" si="2"/>
        <v>0.12317073170731707</v>
      </c>
    </row>
    <row r="18" spans="1:7" ht="12.75">
      <c r="A18" s="20" t="s">
        <v>37</v>
      </c>
      <c r="B18" s="28">
        <f aca="true" t="shared" si="3" ref="B18:G18">+B12/B13</f>
        <v>1.4135135135135135</v>
      </c>
      <c r="C18" s="28">
        <f t="shared" si="3"/>
        <v>1.7361601884570081</v>
      </c>
      <c r="D18" s="28">
        <f t="shared" si="3"/>
        <v>2.198850574712644</v>
      </c>
      <c r="E18" s="28">
        <f t="shared" si="3"/>
        <v>0.9500831946755408</v>
      </c>
      <c r="F18" s="28">
        <f t="shared" si="3"/>
        <v>0.9513412351840299</v>
      </c>
      <c r="G18" s="28">
        <f t="shared" si="3"/>
        <v>1.2023460410557185</v>
      </c>
    </row>
    <row r="19" spans="1:7" ht="12.75">
      <c r="A19" s="18" t="s">
        <v>38</v>
      </c>
      <c r="B19" s="26">
        <f aca="true" t="shared" si="4" ref="B19:G19">+B20+B21</f>
        <v>0.02702702702702703</v>
      </c>
      <c r="C19" s="26">
        <f t="shared" si="4"/>
        <v>-0.11778563015312132</v>
      </c>
      <c r="D19" s="26">
        <f t="shared" si="4"/>
        <v>-0.1793103448275862</v>
      </c>
      <c r="E19" s="26">
        <f t="shared" si="4"/>
        <v>-0.04492512479201331</v>
      </c>
      <c r="F19" s="26">
        <f t="shared" si="4"/>
        <v>-0.11353711790393013</v>
      </c>
      <c r="G19" s="26">
        <f t="shared" si="4"/>
        <v>-0.21700879765395895</v>
      </c>
    </row>
    <row r="20" spans="1:7" ht="12.75">
      <c r="A20" s="18" t="s">
        <v>39</v>
      </c>
      <c r="B20" s="26">
        <f aca="true" t="shared" si="5" ref="B20:G20">+B6/B13</f>
        <v>0.02702702702702703</v>
      </c>
      <c r="C20" s="26">
        <f t="shared" si="5"/>
        <v>-0.11778563015312132</v>
      </c>
      <c r="D20" s="26">
        <f t="shared" si="5"/>
        <v>-0.1793103448275862</v>
      </c>
      <c r="E20" s="26">
        <f t="shared" si="5"/>
        <v>-0.0632279534109817</v>
      </c>
      <c r="F20" s="26">
        <f t="shared" si="5"/>
        <v>-0.11353711790393013</v>
      </c>
      <c r="G20" s="26">
        <f t="shared" si="5"/>
        <v>-0.18328445747800587</v>
      </c>
    </row>
    <row r="21" spans="1:7" ht="12.75">
      <c r="A21" s="20" t="s">
        <v>40</v>
      </c>
      <c r="B21" s="29">
        <f aca="true" t="shared" si="6" ref="B21:G21">+B9/B13</f>
        <v>0</v>
      </c>
      <c r="C21" s="29">
        <f t="shared" si="6"/>
        <v>0</v>
      </c>
      <c r="D21" s="29">
        <f t="shared" si="6"/>
        <v>0</v>
      </c>
      <c r="E21" s="29">
        <f t="shared" si="6"/>
        <v>0.018302828618968387</v>
      </c>
      <c r="F21" s="29">
        <f t="shared" si="6"/>
        <v>0</v>
      </c>
      <c r="G21" s="29">
        <f t="shared" si="6"/>
        <v>-0.03372434017595308</v>
      </c>
    </row>
  </sheetData>
  <sheetProtection sheet="1" objects="1" scenarios="1"/>
  <mergeCells count="2">
    <mergeCell ref="B4:D4"/>
    <mergeCell ref="E4:G4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7" width="8.7109375" style="0" customWidth="1"/>
  </cols>
  <sheetData>
    <row r="1" ht="12.75">
      <c r="A1" s="34" t="str">
        <f>+'DATOS EST CONT'!A1</f>
        <v>AFIC - Ejercicio de autoevaluación 11</v>
      </c>
    </row>
    <row r="2" ht="12.75">
      <c r="A2" s="34" t="str">
        <f>+'DATOS EST CONT'!A2</f>
        <v>CABLEVISION Y MULTICANAL</v>
      </c>
    </row>
    <row r="4" spans="2:7" ht="12.75">
      <c r="B4" s="37" t="s">
        <v>6</v>
      </c>
      <c r="C4" s="38"/>
      <c r="D4" s="39"/>
      <c r="E4" s="37" t="s">
        <v>7</v>
      </c>
      <c r="F4" s="38"/>
      <c r="G4" s="39"/>
    </row>
    <row r="5" spans="2:7" ht="12.75">
      <c r="B5" s="23">
        <v>1997</v>
      </c>
      <c r="C5" s="23">
        <v>1998</v>
      </c>
      <c r="D5" s="23">
        <v>1999</v>
      </c>
      <c r="E5" s="23">
        <v>1997</v>
      </c>
      <c r="F5" s="23">
        <v>1998</v>
      </c>
      <c r="G5" s="23">
        <v>1999</v>
      </c>
    </row>
  </sheetData>
  <mergeCells count="2">
    <mergeCell ref="B4:D4"/>
    <mergeCell ref="E4:G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65.7109375" style="0" customWidth="1"/>
  </cols>
  <sheetData>
    <row r="1" ht="12.75">
      <c r="A1" s="34" t="str">
        <f>+'DATOS EST CONT'!A1</f>
        <v>AFIC - Ejercicio de autoevaluación 11</v>
      </c>
    </row>
    <row r="2" ht="12.75">
      <c r="A2" s="34" t="str">
        <f>+'DATOS EST CONT'!A2</f>
        <v>CABLEVISION Y MULTICANAL</v>
      </c>
    </row>
    <row r="4" ht="12.75">
      <c r="B4" s="8" t="s">
        <v>42</v>
      </c>
    </row>
    <row r="5" ht="13.5" thickBot="1"/>
    <row r="6" spans="1:2" ht="24.75" thickBot="1">
      <c r="A6" s="5" t="s">
        <v>4</v>
      </c>
      <c r="B6" s="6"/>
    </row>
    <row r="7" spans="1:2" ht="12.75">
      <c r="A7" s="2"/>
      <c r="B7" s="7"/>
    </row>
    <row r="8" ht="51">
      <c r="B8" s="8" t="s">
        <v>43</v>
      </c>
    </row>
    <row r="9" ht="13.5" thickBot="1"/>
    <row r="10" spans="1:2" ht="24.75" thickBot="1">
      <c r="A10" s="5" t="s">
        <v>4</v>
      </c>
      <c r="B10" s="6"/>
    </row>
    <row r="12" ht="25.5">
      <c r="B12" s="8" t="s">
        <v>44</v>
      </c>
    </row>
    <row r="13" ht="13.5" thickBot="1"/>
    <row r="14" spans="1:2" ht="24.75" thickBot="1">
      <c r="A14" s="5" t="s">
        <v>4</v>
      </c>
      <c r="B14" s="6"/>
    </row>
    <row r="16" ht="38.25">
      <c r="B16" s="8" t="s">
        <v>45</v>
      </c>
    </row>
    <row r="17" ht="13.5" thickBot="1"/>
    <row r="18" spans="1:2" ht="24.75" thickBot="1">
      <c r="A18" s="5" t="s">
        <v>4</v>
      </c>
      <c r="B18" s="6"/>
    </row>
    <row r="20" ht="51">
      <c r="B20" s="8" t="s">
        <v>46</v>
      </c>
    </row>
    <row r="21" ht="13.5" thickBot="1"/>
    <row r="22" spans="1:2" ht="24.75" thickBot="1">
      <c r="A22" s="5" t="s">
        <v>4</v>
      </c>
      <c r="B22" s="6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FORNERO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dcterms:created xsi:type="dcterms:W3CDTF">2001-03-20T22:35:19Z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