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INTRODUCTORA" sheetId="1" r:id="rId1"/>
    <sheet name="DATOS INTRODUCT" sheetId="2" r:id="rId2"/>
    <sheet name="DATOS FERRUM" sheetId="3" r:id="rId3"/>
    <sheet name="CALCULOS" sheetId="4" r:id="rId4"/>
    <sheet name="RESPUESTAS" sheetId="5" r:id="rId5"/>
    <sheet name="Hoja5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<sst xmlns="http://schemas.openxmlformats.org/spreadsheetml/2006/main" count="55" uniqueCount="46">
  <si>
    <t>Manual de Estudio Programado</t>
  </si>
  <si>
    <t>ANALISIS FINANCIERO CON</t>
  </si>
  <si>
    <t>INFORMACION CONTABLE</t>
  </si>
  <si>
    <t>Carrera de Licenciado en Administración</t>
  </si>
  <si>
    <t>Escriba su respuesta</t>
  </si>
  <si>
    <t>INTRODUCTORA</t>
  </si>
  <si>
    <t>Facultad de Ciencias Económicas - U.N.Cuyo</t>
  </si>
  <si>
    <t>Ricardo A. Fornero</t>
  </si>
  <si>
    <t>Planilla de apoyo para la solución del</t>
  </si>
  <si>
    <t>EJERCICIO DE AUTOEVALUACION</t>
  </si>
  <si>
    <t>Datos para solución en las hojas siguientes</t>
  </si>
  <si>
    <t>AFIC - Ejercicio de autoevaluación 13</t>
  </si>
  <si>
    <t>Los datos tienen una protección simple para prevenir el borrado accidental</t>
  </si>
  <si>
    <t>ESTADOS CONTABLES INTRODUCTORA</t>
  </si>
  <si>
    <t>millones $</t>
  </si>
  <si>
    <t>Activo corriente operativo</t>
  </si>
  <si>
    <t>Activo fijo operativo</t>
  </si>
  <si>
    <t>Activo corriente financiero</t>
  </si>
  <si>
    <t>Activo permanente no operativo</t>
  </si>
  <si>
    <t>Total Activo</t>
  </si>
  <si>
    <t>Pasivo operativo</t>
  </si>
  <si>
    <t>Patrimonio Neto</t>
  </si>
  <si>
    <t>Ventas</t>
  </si>
  <si>
    <t>Costo de productos vendidos</t>
  </si>
  <si>
    <t>Gastos de comercialización</t>
  </si>
  <si>
    <t>Gastos de administración</t>
  </si>
  <si>
    <t>Resultado inversiones financieras</t>
  </si>
  <si>
    <t>Resultado inversiones permanentes</t>
  </si>
  <si>
    <t>Impuesto a las ganancias</t>
  </si>
  <si>
    <t>Ganancia ordinaria</t>
  </si>
  <si>
    <t>Depreciaciones bienes de uso</t>
  </si>
  <si>
    <t>Amortizaciones activos intangibles</t>
  </si>
  <si>
    <t>(principalmente gastos de lanzamiento de productos realizados en 1997 y distribuidos en los ejercicios 1998 y 1999, incluidas en costos comerciales)</t>
  </si>
  <si>
    <t>ESTADOS CONTABLES FERRUM</t>
  </si>
  <si>
    <t>Total activo</t>
  </si>
  <si>
    <t>Pasivo financiero</t>
  </si>
  <si>
    <t>Total pasivo</t>
  </si>
  <si>
    <t>Costos operativos</t>
  </si>
  <si>
    <t>Gastos por reestructuración</t>
  </si>
  <si>
    <t>Costo de pasivo financiero</t>
  </si>
  <si>
    <t>Resultado extraordinario</t>
  </si>
  <si>
    <t>Ganancia del ejercicio</t>
  </si>
  <si>
    <t>Perspectivas considerando el rendimiento operativo</t>
  </si>
  <si>
    <t>Comentarios del rendimiento operativo y no operativo</t>
  </si>
  <si>
    <t>Consecuencias del comienzo de un ciclo expansivo de la economía en los indicadores de Introductora (por sus actividades y las de Ferrum)</t>
  </si>
  <si>
    <t>13  Introductora S.A.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</si>
</sst>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164" fontId="0" fillId="0" borderId="4" xfId="15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4" fontId="0" fillId="0" borderId="5" xfId="15" applyNumberFormat="1" applyBorder="1" applyAlignment="1" applyProtection="1">
      <alignment/>
      <protection/>
    </xf>
    <xf numFmtId="43" fontId="0" fillId="0" borderId="3" xfId="15" applyBorder="1" applyAlignment="1" applyProtection="1">
      <alignment/>
      <protection/>
    </xf>
    <xf numFmtId="43" fontId="0" fillId="0" borderId="4" xfId="15" applyBorder="1" applyAlignment="1" applyProtection="1">
      <alignment/>
      <protection/>
    </xf>
    <xf numFmtId="43" fontId="0" fillId="0" borderId="5" xfId="15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6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12" t="s">
        <v>1</v>
      </c>
    </row>
    <row r="6" ht="18">
      <c r="A6" s="12" t="s">
        <v>2</v>
      </c>
    </row>
    <row r="7" ht="15.75">
      <c r="A7" s="13" t="s">
        <v>0</v>
      </c>
    </row>
    <row r="8" ht="12.75">
      <c r="A8" s="4"/>
    </row>
    <row r="9" s="4" customFormat="1" ht="12.75">
      <c r="A9" s="14" t="s">
        <v>7</v>
      </c>
    </row>
    <row r="10" s="4" customFormat="1" ht="11.25">
      <c r="A10" s="15"/>
    </row>
    <row r="11" ht="12.75">
      <c r="A11" s="1" t="s">
        <v>8</v>
      </c>
    </row>
    <row r="12" ht="15.75">
      <c r="A12" s="11" t="s">
        <v>9</v>
      </c>
    </row>
    <row r="13" ht="15.75">
      <c r="A13" s="11" t="s">
        <v>45</v>
      </c>
    </row>
    <row r="14" ht="19.5" customHeight="1">
      <c r="A14" s="16" t="s">
        <v>10</v>
      </c>
    </row>
    <row r="15" ht="9.75" customHeight="1">
      <c r="A15" s="20" t="s">
        <v>12</v>
      </c>
    </row>
    <row r="16" ht="15.75">
      <c r="A16" s="17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9" customWidth="1"/>
    <col min="2" max="23" width="8.7109375" style="9" customWidth="1"/>
    <col min="24" max="16384" width="11.421875" style="9" customWidth="1"/>
  </cols>
  <sheetData>
    <row r="1" spans="1:4" ht="12.75">
      <c r="A1" s="18" t="s">
        <v>11</v>
      </c>
      <c r="B1" s="10"/>
      <c r="C1" s="10"/>
      <c r="D1" s="10"/>
    </row>
    <row r="2" spans="1:4" ht="12.75">
      <c r="A2" s="18" t="s">
        <v>5</v>
      </c>
      <c r="B2" s="10"/>
      <c r="C2" s="10"/>
      <c r="D2" s="10"/>
    </row>
    <row r="3" spans="1:4" ht="12.75">
      <c r="A3" s="10"/>
      <c r="B3" s="10"/>
      <c r="C3" s="10"/>
      <c r="D3" s="10"/>
    </row>
    <row r="4" spans="1:4" ht="12.75">
      <c r="A4" s="24" t="s">
        <v>13</v>
      </c>
      <c r="B4" s="10"/>
      <c r="C4" s="10"/>
      <c r="D4" s="10"/>
    </row>
    <row r="5" spans="1:4" ht="12.75">
      <c r="A5" s="10"/>
      <c r="B5" s="10" t="s">
        <v>14</v>
      </c>
      <c r="C5" s="10"/>
      <c r="D5" s="10"/>
    </row>
    <row r="6" spans="1:4" ht="12.75">
      <c r="A6" s="25"/>
      <c r="B6" s="26">
        <v>1998</v>
      </c>
      <c r="C6" s="26">
        <v>1999</v>
      </c>
      <c r="D6" s="26">
        <v>2000</v>
      </c>
    </row>
    <row r="7" spans="1:4" ht="12.75">
      <c r="A7" s="27" t="s">
        <v>15</v>
      </c>
      <c r="B7" s="28">
        <f>22.7-B9</f>
        <v>13.5</v>
      </c>
      <c r="C7" s="28">
        <f>20-C9</f>
        <v>13.9</v>
      </c>
      <c r="D7" s="28">
        <f>23.7-D9</f>
        <v>14.6</v>
      </c>
    </row>
    <row r="8" spans="1:4" ht="12.75">
      <c r="A8" s="27" t="s">
        <v>16</v>
      </c>
      <c r="B8" s="28">
        <f>37.4-B10</f>
        <v>17.799999999999997</v>
      </c>
      <c r="C8" s="28">
        <f>41.8-C10</f>
        <v>21.799999999999997</v>
      </c>
      <c r="D8" s="28">
        <f>39.8-D10</f>
        <v>19.799999999999997</v>
      </c>
    </row>
    <row r="9" spans="1:4" ht="12.75">
      <c r="A9" s="27" t="s">
        <v>17</v>
      </c>
      <c r="B9" s="28">
        <f>6.3+2.9</f>
        <v>9.2</v>
      </c>
      <c r="C9" s="28">
        <v>6.1</v>
      </c>
      <c r="D9" s="28">
        <v>9.1</v>
      </c>
    </row>
    <row r="10" spans="1:4" ht="12.75">
      <c r="A10" s="27" t="s">
        <v>18</v>
      </c>
      <c r="B10" s="28">
        <v>19.6</v>
      </c>
      <c r="C10" s="28">
        <v>20</v>
      </c>
      <c r="D10" s="28">
        <v>20</v>
      </c>
    </row>
    <row r="11" spans="1:4" ht="12.75">
      <c r="A11" s="27" t="s">
        <v>19</v>
      </c>
      <c r="B11" s="28">
        <f>SUM(B7:B10)</f>
        <v>60.1</v>
      </c>
      <c r="C11" s="28">
        <f>SUM(C7:C10)</f>
        <v>61.8</v>
      </c>
      <c r="D11" s="28">
        <f>SUM(D7:D10)</f>
        <v>63.5</v>
      </c>
    </row>
    <row r="12" spans="1:4" ht="12.75">
      <c r="A12" s="27" t="s">
        <v>20</v>
      </c>
      <c r="B12" s="28">
        <v>5.4</v>
      </c>
      <c r="C12" s="28">
        <v>6.1</v>
      </c>
      <c r="D12" s="28">
        <v>7.4</v>
      </c>
    </row>
    <row r="13" spans="1:4" ht="12.75">
      <c r="A13" s="29" t="s">
        <v>21</v>
      </c>
      <c r="B13" s="30">
        <f>+B11-B12</f>
        <v>54.7</v>
      </c>
      <c r="C13" s="30">
        <f>+C11-C12</f>
        <v>55.699999999999996</v>
      </c>
      <c r="D13" s="30">
        <f>+D11-D12</f>
        <v>56.1</v>
      </c>
    </row>
    <row r="14" spans="1:4" ht="12.75">
      <c r="A14" s="10"/>
      <c r="B14" s="10"/>
      <c r="C14" s="10"/>
      <c r="D14" s="10"/>
    </row>
    <row r="15" spans="1:4" ht="12.75">
      <c r="A15" s="25" t="s">
        <v>22</v>
      </c>
      <c r="B15" s="31">
        <v>36.2</v>
      </c>
      <c r="C15" s="31">
        <v>35.5</v>
      </c>
      <c r="D15" s="31">
        <v>35.3</v>
      </c>
    </row>
    <row r="16" spans="1:4" ht="12.75">
      <c r="A16" s="27" t="s">
        <v>23</v>
      </c>
      <c r="B16" s="32">
        <f>-(B15-B22+SUM(B17:B21))</f>
        <v>-17.85</v>
      </c>
      <c r="C16" s="32">
        <f>-(C15-C22+SUM(C17:C21))</f>
        <v>-16.490000000000002</v>
      </c>
      <c r="D16" s="32">
        <f>-(D15-D22+SUM(D17:D21))</f>
        <v>-15.639999999999997</v>
      </c>
    </row>
    <row r="17" spans="1:4" ht="12.75">
      <c r="A17" s="27" t="s">
        <v>24</v>
      </c>
      <c r="B17" s="32">
        <f>-9.8-0.7</f>
        <v>-10.5</v>
      </c>
      <c r="C17" s="32">
        <f>-8.46-0.7</f>
        <v>-9.16</v>
      </c>
      <c r="D17" s="32">
        <f>-9.11-0.7</f>
        <v>-9.809999999999999</v>
      </c>
    </row>
    <row r="18" spans="1:4" ht="12.75">
      <c r="A18" s="27" t="s">
        <v>25</v>
      </c>
      <c r="B18" s="32">
        <v>-4.72</v>
      </c>
      <c r="C18" s="32">
        <v>-5.22</v>
      </c>
      <c r="D18" s="32">
        <v>-5.22</v>
      </c>
    </row>
    <row r="19" spans="1:4" ht="12.75">
      <c r="A19" s="27" t="s">
        <v>26</v>
      </c>
      <c r="B19" s="32">
        <v>0.46</v>
      </c>
      <c r="C19" s="32">
        <v>0.8</v>
      </c>
      <c r="D19" s="32">
        <v>0.62</v>
      </c>
    </row>
    <row r="20" spans="1:4" ht="12.75">
      <c r="A20" s="27" t="s">
        <v>27</v>
      </c>
      <c r="B20" s="32">
        <v>0.71</v>
      </c>
      <c r="C20" s="32">
        <v>0.32</v>
      </c>
      <c r="D20" s="32">
        <v>0.05</v>
      </c>
    </row>
    <row r="21" spans="1:4" ht="12.75">
      <c r="A21" s="27" t="s">
        <v>28</v>
      </c>
      <c r="B21" s="32">
        <v>-1.1</v>
      </c>
      <c r="C21" s="32">
        <v>-1.34</v>
      </c>
      <c r="D21" s="32">
        <v>-1.13</v>
      </c>
    </row>
    <row r="22" spans="1:4" ht="12.75">
      <c r="A22" s="29" t="s">
        <v>29</v>
      </c>
      <c r="B22" s="33">
        <v>3.2</v>
      </c>
      <c r="C22" s="33">
        <v>4.41</v>
      </c>
      <c r="D22" s="33">
        <v>4.17</v>
      </c>
    </row>
    <row r="23" spans="1:4" ht="12.75">
      <c r="A23" s="10"/>
      <c r="B23" s="10"/>
      <c r="C23" s="10"/>
      <c r="D23" s="10"/>
    </row>
    <row r="24" spans="1:4" ht="12.75">
      <c r="A24" s="25" t="s">
        <v>30</v>
      </c>
      <c r="B24" s="25">
        <v>1.7</v>
      </c>
      <c r="C24" s="25">
        <v>1.7</v>
      </c>
      <c r="D24" s="25">
        <v>1.7</v>
      </c>
    </row>
    <row r="25" spans="1:4" ht="12.75">
      <c r="A25" s="29" t="s">
        <v>31</v>
      </c>
      <c r="B25" s="29">
        <v>1.2</v>
      </c>
      <c r="C25" s="29">
        <v>0.3</v>
      </c>
      <c r="D25" s="29"/>
    </row>
    <row r="26" spans="1:4" ht="63.75">
      <c r="A26" s="34" t="s">
        <v>32</v>
      </c>
      <c r="B26" s="10"/>
      <c r="C26" s="10"/>
      <c r="D26" s="10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9" customWidth="1"/>
    <col min="2" max="4" width="8.7109375" style="9" customWidth="1"/>
    <col min="5" max="16384" width="11.421875" style="9" customWidth="1"/>
  </cols>
  <sheetData>
    <row r="1" spans="1:4" ht="12.75">
      <c r="A1" s="18" t="str">
        <f>+'DATOS INTRODUCT'!A1</f>
        <v>AFIC - Ejercicio de autoevaluación 13</v>
      </c>
      <c r="B1" s="10"/>
      <c r="C1" s="10"/>
      <c r="D1" s="10"/>
    </row>
    <row r="2" spans="1:4" ht="12.75">
      <c r="A2" s="18" t="str">
        <f>+'DATOS INTRODUCT'!A2</f>
        <v>INTRODUCTORA</v>
      </c>
      <c r="B2" s="10"/>
      <c r="C2" s="10"/>
      <c r="D2" s="10"/>
    </row>
    <row r="3" spans="1:4" ht="12.75">
      <c r="A3" s="10"/>
      <c r="B3" s="10"/>
      <c r="C3" s="10"/>
      <c r="D3" s="10"/>
    </row>
    <row r="4" spans="1:4" ht="12.75">
      <c r="A4" s="24" t="s">
        <v>33</v>
      </c>
      <c r="B4" s="10"/>
      <c r="C4" s="10"/>
      <c r="D4" s="10"/>
    </row>
    <row r="5" spans="1:4" ht="12.75">
      <c r="A5" s="10"/>
      <c r="B5" s="10" t="s">
        <v>14</v>
      </c>
      <c r="C5" s="10"/>
      <c r="D5" s="10"/>
    </row>
    <row r="6" spans="1:4" ht="12.75">
      <c r="A6" s="25"/>
      <c r="B6" s="26">
        <v>1998</v>
      </c>
      <c r="C6" s="26">
        <v>1999</v>
      </c>
      <c r="D6" s="26">
        <v>2000</v>
      </c>
    </row>
    <row r="7" spans="1:4" ht="12.75">
      <c r="A7" s="27" t="s">
        <v>15</v>
      </c>
      <c r="B7" s="28">
        <v>55.5</v>
      </c>
      <c r="C7" s="28">
        <v>47.5</v>
      </c>
      <c r="D7" s="28">
        <v>48.5</v>
      </c>
    </row>
    <row r="8" spans="1:4" ht="12.75">
      <c r="A8" s="27" t="s">
        <v>16</v>
      </c>
      <c r="B8" s="28">
        <v>63.7</v>
      </c>
      <c r="C8" s="28">
        <v>62.5</v>
      </c>
      <c r="D8" s="28">
        <v>60.4</v>
      </c>
    </row>
    <row r="9" spans="1:4" ht="12.75">
      <c r="A9" s="27" t="s">
        <v>34</v>
      </c>
      <c r="B9" s="28">
        <f>SUM(B7:B8)</f>
        <v>119.2</v>
      </c>
      <c r="C9" s="28">
        <f>SUM(C7:C8)</f>
        <v>110</v>
      </c>
      <c r="D9" s="28">
        <f>SUM(D7:D8)</f>
        <v>108.9</v>
      </c>
    </row>
    <row r="10" spans="1:4" ht="12.75">
      <c r="A10" s="27" t="s">
        <v>20</v>
      </c>
      <c r="B10" s="28">
        <f>59.1-B11</f>
        <v>22.5</v>
      </c>
      <c r="C10" s="28">
        <f>+C12-C11</f>
        <v>19.399999999999995</v>
      </c>
      <c r="D10" s="28">
        <f>+D12-D11</f>
        <v>18.599999999999998</v>
      </c>
    </row>
    <row r="11" spans="1:4" ht="12.75">
      <c r="A11" s="27" t="s">
        <v>35</v>
      </c>
      <c r="B11" s="28">
        <f>26.5+10.1</f>
        <v>36.6</v>
      </c>
      <c r="C11" s="28">
        <f>22.6+7.3</f>
        <v>29.900000000000002</v>
      </c>
      <c r="D11" s="28">
        <f>23.5+5.8</f>
        <v>29.3</v>
      </c>
    </row>
    <row r="12" spans="1:4" ht="12.75">
      <c r="A12" s="27" t="s">
        <v>36</v>
      </c>
      <c r="B12" s="28">
        <f>SUM(B10:B11)</f>
        <v>59.1</v>
      </c>
      <c r="C12" s="28">
        <v>49.3</v>
      </c>
      <c r="D12" s="28">
        <v>47.9</v>
      </c>
    </row>
    <row r="13" spans="1:4" ht="12.75">
      <c r="A13" s="29" t="s">
        <v>21</v>
      </c>
      <c r="B13" s="30">
        <f>+B9-B12</f>
        <v>60.1</v>
      </c>
      <c r="C13" s="30">
        <f>+C9-C12</f>
        <v>60.7</v>
      </c>
      <c r="D13" s="30">
        <f>+D9-D12</f>
        <v>61.00000000000001</v>
      </c>
    </row>
    <row r="14" spans="1:4" ht="12.75">
      <c r="A14" s="10"/>
      <c r="B14" s="10"/>
      <c r="C14" s="10"/>
      <c r="D14" s="10"/>
    </row>
    <row r="15" spans="1:4" ht="12.75">
      <c r="A15" s="25" t="s">
        <v>22</v>
      </c>
      <c r="B15" s="31">
        <v>85.8</v>
      </c>
      <c r="C15" s="31">
        <v>79</v>
      </c>
      <c r="D15" s="31">
        <v>71.8</v>
      </c>
    </row>
    <row r="16" spans="1:4" ht="12.75">
      <c r="A16" s="27" t="s">
        <v>37</v>
      </c>
      <c r="B16" s="32">
        <f>-(B15-B19+SUM(B17:B18))</f>
        <v>-78.89999999999999</v>
      </c>
      <c r="C16" s="32">
        <f>-(C15-C19+SUM(C17:C18))</f>
        <v>-74.32000000000001</v>
      </c>
      <c r="D16" s="32">
        <f>-(D15-D19+SUM(D17:D18))</f>
        <v>-67.74999999999999</v>
      </c>
    </row>
    <row r="17" spans="1:4" ht="12.75">
      <c r="A17" s="27" t="s">
        <v>38</v>
      </c>
      <c r="B17" s="32">
        <v>-1.5</v>
      </c>
      <c r="C17" s="32">
        <v>-0.3</v>
      </c>
      <c r="D17" s="32">
        <v>-0.4</v>
      </c>
    </row>
    <row r="18" spans="1:4" ht="12.75">
      <c r="A18" s="27" t="s">
        <v>39</v>
      </c>
      <c r="B18" s="32">
        <v>-3</v>
      </c>
      <c r="C18" s="32">
        <v>-3.5</v>
      </c>
      <c r="D18" s="32">
        <v>-3.5</v>
      </c>
    </row>
    <row r="19" spans="1:4" ht="12.75">
      <c r="A19" s="27" t="s">
        <v>29</v>
      </c>
      <c r="B19" s="32">
        <v>2.4</v>
      </c>
      <c r="C19" s="32">
        <v>0.88</v>
      </c>
      <c r="D19" s="32">
        <v>0.15</v>
      </c>
    </row>
    <row r="20" spans="1:4" ht="12.75">
      <c r="A20" s="27" t="s">
        <v>40</v>
      </c>
      <c r="B20" s="32">
        <v>-0.2</v>
      </c>
      <c r="C20" s="32">
        <v>0.11</v>
      </c>
      <c r="D20" s="32"/>
    </row>
    <row r="21" spans="1:4" ht="12.75">
      <c r="A21" s="29" t="s">
        <v>41</v>
      </c>
      <c r="B21" s="33">
        <f>+B19+B20</f>
        <v>2.1999999999999997</v>
      </c>
      <c r="C21" s="33">
        <f>+C19+C20</f>
        <v>0.99</v>
      </c>
      <c r="D21" s="33">
        <f>+D19+D20</f>
        <v>0.15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4" width="8.7109375" style="0" customWidth="1"/>
  </cols>
  <sheetData>
    <row r="1" ht="12.75">
      <c r="A1" s="19" t="str">
        <f>+'DATOS INTRODUCT'!A1</f>
        <v>AFIC - Ejercicio de autoevaluación 13</v>
      </c>
    </row>
    <row r="2" ht="12.75">
      <c r="A2" s="19" t="str">
        <f>+'DATOS INTRODUCT'!A2</f>
        <v>INTRODUCTORA</v>
      </c>
    </row>
    <row r="5" spans="2:4" ht="12.75">
      <c r="B5" s="21">
        <v>1998</v>
      </c>
      <c r="C5" s="21">
        <v>1999</v>
      </c>
      <c r="D5" s="21">
        <v>2000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19" t="str">
        <f>+'DATOS INTRODUCT'!A1</f>
        <v>AFIC - Ejercicio de autoevaluación 13</v>
      </c>
    </row>
    <row r="2" ht="12.75">
      <c r="A2" s="19" t="str">
        <f>+'DATOS INTRODUCT'!A2</f>
        <v>INTRODUCTORA</v>
      </c>
    </row>
    <row r="4" ht="13.5" thickBot="1">
      <c r="B4" s="22" t="s">
        <v>42</v>
      </c>
    </row>
    <row r="5" spans="1:2" ht="24.75" thickBot="1">
      <c r="A5" s="5" t="s">
        <v>4</v>
      </c>
      <c r="B5" s="6"/>
    </row>
    <row r="6" spans="1:2" ht="12.75">
      <c r="A6" s="2"/>
      <c r="B6" s="7"/>
    </row>
    <row r="7" ht="12.75">
      <c r="B7" s="8"/>
    </row>
    <row r="8" ht="13.5" thickBot="1">
      <c r="B8" s="22" t="s">
        <v>43</v>
      </c>
    </row>
    <row r="9" spans="1:2" ht="24.75" thickBot="1">
      <c r="A9" s="5" t="s">
        <v>4</v>
      </c>
      <c r="B9" s="6"/>
    </row>
    <row r="11" ht="12.75">
      <c r="B11" s="8"/>
    </row>
    <row r="12" ht="26.25" thickBot="1">
      <c r="B12" s="23" t="s">
        <v>44</v>
      </c>
    </row>
    <row r="13" spans="1:2" ht="24.75" thickBot="1">
      <c r="A13" s="5" t="s">
        <v>4</v>
      </c>
      <c r="B13" s="6"/>
    </row>
    <row r="15" ht="12.75">
      <c r="B15" s="8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