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8940" windowHeight="4305" activeTab="0"/>
  </bookViews>
  <sheets>
    <sheet name="FERRUM" sheetId="1" r:id="rId1"/>
    <sheet name="DATOS EST PATR" sheetId="2" r:id="rId2"/>
    <sheet name="DATOS EST RESULT" sheetId="3" r:id="rId3"/>
    <sheet name="RENDIMIENTO" sheetId="4" r:id="rId4"/>
    <sheet name="PARTE A - RESP" sheetId="5" r:id="rId5"/>
    <sheet name="PARTE A - CALC" sheetId="6" r:id="rId6"/>
    <sheet name="PARTE B - INDICAD" sheetId="7" r:id="rId7"/>
    <sheet name="EFECTO PALANCA" sheetId="8" r:id="rId8"/>
    <sheet name="PARTE B - RESP" sheetId="9" r:id="rId9"/>
  </sheets>
  <definedNames/>
  <calcPr fullCalcOnLoad="1"/>
</workbook>
</file>

<file path=xl/sharedStrings.xml><?xml version="1.0" encoding="utf-8"?>
<sst xmlns="http://schemas.openxmlformats.org/spreadsheetml/2006/main" count="145" uniqueCount="105">
  <si>
    <t>Manual de Estudio Programado</t>
  </si>
  <si>
    <t>ANALISIS FINANCIERO CON</t>
  </si>
  <si>
    <t>INFORMACION CONTABLE</t>
  </si>
  <si>
    <t>Carrera de Licenciado en Administración</t>
  </si>
  <si>
    <t>PATRIMONIO NETO</t>
  </si>
  <si>
    <t>PASIVO</t>
  </si>
  <si>
    <t>Bienes de cambio</t>
  </si>
  <si>
    <t>Otros créditos</t>
  </si>
  <si>
    <t>Créditos por ventas</t>
  </si>
  <si>
    <t>Caja y Bancos</t>
  </si>
  <si>
    <t>ACTIVO</t>
  </si>
  <si>
    <t>INDICADORES</t>
  </si>
  <si>
    <t>Escriba su respuesta</t>
  </si>
  <si>
    <t>Endeudamiento financiero</t>
  </si>
  <si>
    <t>Activo operativo neto</t>
  </si>
  <si>
    <t>Pasivo financiero</t>
  </si>
  <si>
    <t>COMPONENTES DEL RENDIMIENTO</t>
  </si>
  <si>
    <t>FERRUM S.A.</t>
  </si>
  <si>
    <t>millones $</t>
  </si>
  <si>
    <t xml:space="preserve">      Total Pasivo</t>
  </si>
  <si>
    <t xml:space="preserve">      Total Pasivo no corriente</t>
  </si>
  <si>
    <t>Previsión para contingencias</t>
  </si>
  <si>
    <t>Préstamos</t>
  </si>
  <si>
    <t>Deudas comerciales</t>
  </si>
  <si>
    <t xml:space="preserve">      Total Pasivo corriente</t>
  </si>
  <si>
    <t xml:space="preserve">      Total Activo</t>
  </si>
  <si>
    <t xml:space="preserve">      Total Activo no corriente</t>
  </si>
  <si>
    <t>Otros activos</t>
  </si>
  <si>
    <t>Bienes de uso</t>
  </si>
  <si>
    <t xml:space="preserve">      Total Activo corriente</t>
  </si>
  <si>
    <t>Previsión deudores incobrables</t>
  </si>
  <si>
    <t xml:space="preserve">   Ganancia del ejercicio</t>
  </si>
  <si>
    <t>Resultados extraordinarios</t>
  </si>
  <si>
    <t xml:space="preserve">   Ganancia (pérdida) ordinaria</t>
  </si>
  <si>
    <t>Otros ingresos y egresos</t>
  </si>
  <si>
    <t>Gastos de administración</t>
  </si>
  <si>
    <t>Gastos de comercialización</t>
  </si>
  <si>
    <t xml:space="preserve">   Ganancia bruta</t>
  </si>
  <si>
    <t>Costo de productos vendidos</t>
  </si>
  <si>
    <t>Ventas</t>
  </si>
  <si>
    <t>Resultados financieros operativos</t>
  </si>
  <si>
    <t>Coeficiente de cobertura de intereses</t>
  </si>
  <si>
    <t>Coeficiente de solvencia</t>
  </si>
  <si>
    <t>Rendimiento patrimonial ordinario</t>
  </si>
  <si>
    <t>Costo % pasivo financiero</t>
  </si>
  <si>
    <t>Coeficiente activación total</t>
  </si>
  <si>
    <t>Coeficiente activación fijo</t>
  </si>
  <si>
    <t>Coeficiente activación corriente</t>
  </si>
  <si>
    <t>Rendimiento operativo</t>
  </si>
  <si>
    <t>Rotación operativa</t>
  </si>
  <si>
    <t>Margen sobre ventas</t>
  </si>
  <si>
    <t>Costo de pasivo financiero</t>
  </si>
  <si>
    <t xml:space="preserve">   Ganancia operativa</t>
  </si>
  <si>
    <t>Egresos por restructuración</t>
  </si>
  <si>
    <t>Resultado tenencia bienes de cambio</t>
  </si>
  <si>
    <t>Patrimonio neto</t>
  </si>
  <si>
    <t>AFON</t>
  </si>
  <si>
    <t>Pasivo relacionado con activo fijo</t>
  </si>
  <si>
    <t>Activo fijo operativo</t>
  </si>
  <si>
    <t>ACON</t>
  </si>
  <si>
    <t>Pasivo operativo</t>
  </si>
  <si>
    <t>Activo corriente operativo</t>
  </si>
  <si>
    <t>Pasivo por activo fijo</t>
  </si>
  <si>
    <t>Otros pasivos operativos</t>
  </si>
  <si>
    <t>RENDIMIENTO OPERATIVO AJUSTADO</t>
  </si>
  <si>
    <t>Cobertura de intereses</t>
  </si>
  <si>
    <t>Rendimiento patrimonial</t>
  </si>
  <si>
    <t>Ganancia ordinaria</t>
  </si>
  <si>
    <t>Ganancia operativa</t>
  </si>
  <si>
    <t>la ganancia ordinaria disminuye</t>
  </si>
  <si>
    <t>Si las ventas disminuyen</t>
  </si>
  <si>
    <t>Efecto palanca financiera</t>
  </si>
  <si>
    <t>la ganancia operativa disminuye</t>
  </si>
  <si>
    <t>Efecto palanca operativa</t>
  </si>
  <si>
    <t>Gastos de reestructuración</t>
  </si>
  <si>
    <t>Costos operativos fijos</t>
  </si>
  <si>
    <t>Margen de contribución</t>
  </si>
  <si>
    <t>Costos operativos variables</t>
  </si>
  <si>
    <t>Costos operativos</t>
  </si>
  <si>
    <t>Observado 1998</t>
  </si>
  <si>
    <t>Ajustes</t>
  </si>
  <si>
    <t>Ajustado 1998</t>
  </si>
  <si>
    <t>¿Piensa que la composición de la ganancia de 1998 que se expone en el estado de resultados es una buena base para formar un juicio acerca de la ganancia de Ferrum en los años siguientes?</t>
  </si>
  <si>
    <t>¿Cómo deberían considerarse los gastos de reestructuración?</t>
  </si>
  <si>
    <t>¿Existen algunos otros aspectos que pueden estar influyendo en la calidad de la ganancia de 1998?</t>
  </si>
  <si>
    <t>Según Estado de Resultados</t>
  </si>
  <si>
    <t>Con ganancia ajustada</t>
  </si>
  <si>
    <t>1999 a partir de</t>
  </si>
  <si>
    <t>Estado de resultados 1998</t>
  </si>
  <si>
    <t>Ganancia ajustada 1998</t>
  </si>
  <si>
    <t>EFECTO PALANCA EN EL RENDIMIENTO</t>
  </si>
  <si>
    <t>¿Cuáles son los aspectos del desempeño de Ferrum que usted considera im-portantes para la evaluación que realiza un prestamista?</t>
  </si>
  <si>
    <t>¿En el análisis tendría en cuenta las cifras ajustadas en la Parte A de este ejercicio? ¿Cómo influyen esos ajustes en los indicadores de solvencia y co-bertura?</t>
  </si>
  <si>
    <t>Enuncie su conclusión respondiendo a la pregunta: ¿un banco aceptaría la consolidación de la deuda en la forma que plantea la empresa?</t>
  </si>
  <si>
    <t>Facultad de Ciencias Económicas - U.N.Cuyo</t>
  </si>
  <si>
    <t>Ricardo A. Fornero</t>
  </si>
  <si>
    <t>ESTADO DE RESULTADOS</t>
  </si>
  <si>
    <t>PARTE A</t>
  </si>
  <si>
    <t>PARTE B</t>
  </si>
  <si>
    <t>Planilla de apoyo para la solución del</t>
  </si>
  <si>
    <t>EJERCICIO DE APLICACIÓN</t>
  </si>
  <si>
    <t>Datos para solución en las hojas siguientes</t>
  </si>
  <si>
    <t>4. Ferrum S.A.</t>
  </si>
  <si>
    <t>Los datos tienen una protección simple para prevenir el borrado accidental</t>
  </si>
  <si>
    <t>AFIC - Ejercicio de Aplicación 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</si>
</sst>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_);\(#,##0.0\)"/>
    <numFmt numFmtId="168" formatCode="_(* #,##0.0_);_(* \(#,##0.0\);_(* &quot;-&quot;?_);_(@_)"/>
  </numFmts>
  <fonts count="15">
    <font>
      <sz val="10"/>
      <name val="Arial"/>
      <family val="0"/>
    </font>
    <font>
      <b/>
      <sz val="10"/>
      <name val="Arial"/>
      <family val="2"/>
    </font>
    <font>
      <b/>
      <i/>
      <sz val="10"/>
      <name val="Arial"/>
      <family val="2"/>
    </font>
    <font>
      <b/>
      <sz val="9"/>
      <name val="Arial"/>
      <family val="2"/>
    </font>
    <font>
      <b/>
      <sz val="8"/>
      <name val="Arial"/>
      <family val="2"/>
    </font>
    <font>
      <sz val="8"/>
      <name val="Arial"/>
      <family val="2"/>
    </font>
    <font>
      <b/>
      <sz val="14"/>
      <color indexed="53"/>
      <name val="Bookman Old Style"/>
      <family val="1"/>
    </font>
    <font>
      <b/>
      <sz val="12"/>
      <color indexed="53"/>
      <name val="Bookman Old Style"/>
      <family val="1"/>
    </font>
    <font>
      <b/>
      <sz val="12"/>
      <color indexed="12"/>
      <name val="Bookman Old Style"/>
      <family val="1"/>
    </font>
    <font>
      <i/>
      <sz val="10"/>
      <name val="Arial"/>
      <family val="2"/>
    </font>
    <font>
      <i/>
      <sz val="9"/>
      <name val="Arial"/>
      <family val="2"/>
    </font>
    <font>
      <i/>
      <sz val="8"/>
      <name val="Arial"/>
      <family val="2"/>
    </font>
    <font>
      <b/>
      <i/>
      <sz val="10"/>
      <color indexed="12"/>
      <name val="Arial"/>
      <family val="2"/>
    </font>
    <font>
      <b/>
      <sz val="12"/>
      <name val="Bookman Old Style"/>
      <family val="1"/>
    </font>
    <font>
      <b/>
      <sz val="10"/>
      <color indexed="12"/>
      <name val="Arial"/>
      <family val="2"/>
    </font>
  </fonts>
  <fills count="2">
    <fill>
      <patternFill/>
    </fill>
    <fill>
      <patternFill patternType="gray125"/>
    </fill>
  </fills>
  <borders count="16">
    <border>
      <left/>
      <right/>
      <top/>
      <bottom/>
      <diagonal/>
    </border>
    <border>
      <left style="medium"/>
      <right style="medium"/>
      <top style="medium"/>
      <bottom style="mediu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Border="1" applyAlignment="1">
      <alignment vertical="top" wrapText="1"/>
    </xf>
    <xf numFmtId="0" fontId="3" fillId="0" borderId="0" xfId="0" applyFont="1" applyAlignment="1">
      <alignment horizontal="center" vertical="top" wrapText="1"/>
    </xf>
    <xf numFmtId="0" fontId="0" fillId="0" borderId="1" xfId="0" applyBorder="1" applyAlignment="1" applyProtection="1">
      <alignment vertical="top" wrapText="1"/>
      <protection locked="0"/>
    </xf>
    <xf numFmtId="0" fontId="0" fillId="0" borderId="0" xfId="0" applyBorder="1" applyAlignment="1">
      <alignment wrapText="1"/>
    </xf>
    <xf numFmtId="0" fontId="0" fillId="0" borderId="0" xfId="0" applyAlignment="1" applyProtection="1">
      <alignment/>
      <protection locked="0"/>
    </xf>
    <xf numFmtId="0" fontId="2"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locked="0"/>
    </xf>
    <xf numFmtId="0" fontId="0" fillId="0" borderId="0" xfId="0" applyFont="1" applyAlignment="1" applyProtection="1">
      <alignment/>
      <protection/>
    </xf>
    <xf numFmtId="0" fontId="0" fillId="0" borderId="2" xfId="0" applyFont="1" applyBorder="1" applyAlignment="1" applyProtection="1">
      <alignment/>
      <protection/>
    </xf>
    <xf numFmtId="0" fontId="0" fillId="0" borderId="3" xfId="0" applyFont="1" applyBorder="1" applyAlignment="1" applyProtection="1">
      <alignment/>
      <protection/>
    </xf>
    <xf numFmtId="0" fontId="0" fillId="0" borderId="4" xfId="0" applyFont="1" applyBorder="1" applyAlignment="1" applyProtection="1">
      <alignment/>
      <protection/>
    </xf>
    <xf numFmtId="0" fontId="11" fillId="0" borderId="2" xfId="0" applyFont="1" applyBorder="1" applyAlignment="1" applyProtection="1">
      <alignment horizontal="center" vertical="center" wrapText="1"/>
      <protection/>
    </xf>
    <xf numFmtId="0" fontId="0" fillId="0" borderId="5" xfId="0" applyFont="1" applyBorder="1" applyAlignment="1" applyProtection="1">
      <alignment/>
      <protection/>
    </xf>
    <xf numFmtId="0" fontId="0" fillId="0" borderId="6" xfId="0" applyFont="1" applyBorder="1" applyAlignment="1" applyProtection="1">
      <alignment/>
      <protection/>
    </xf>
    <xf numFmtId="166" fontId="0" fillId="0" borderId="7" xfId="15" applyNumberFormat="1" applyFont="1" applyBorder="1" applyAlignment="1" applyProtection="1">
      <alignment/>
      <protection/>
    </xf>
    <xf numFmtId="0" fontId="0" fillId="0" borderId="8" xfId="0" applyFont="1" applyBorder="1" applyAlignment="1" applyProtection="1">
      <alignment/>
      <protection/>
    </xf>
    <xf numFmtId="166" fontId="0" fillId="0" borderId="9" xfId="15" applyNumberFormat="1" applyFont="1" applyBorder="1" applyAlignment="1" applyProtection="1">
      <alignment/>
      <protection/>
    </xf>
    <xf numFmtId="165" fontId="0" fillId="0" borderId="7" xfId="19" applyNumberFormat="1" applyFont="1" applyBorder="1" applyAlignment="1" applyProtection="1">
      <alignment/>
      <protection/>
    </xf>
    <xf numFmtId="167" fontId="0" fillId="0" borderId="7" xfId="15" applyNumberFormat="1" applyFont="1" applyBorder="1" applyAlignment="1" applyProtection="1">
      <alignment/>
      <protection/>
    </xf>
    <xf numFmtId="9" fontId="0" fillId="0" borderId="7" xfId="19" applyFont="1" applyBorder="1" applyAlignment="1" applyProtection="1">
      <alignment/>
      <protection/>
    </xf>
    <xf numFmtId="0" fontId="0" fillId="0" borderId="7" xfId="0" applyFont="1" applyBorder="1" applyAlignment="1" applyProtection="1">
      <alignment/>
      <protection/>
    </xf>
    <xf numFmtId="9" fontId="0" fillId="0" borderId="9" xfId="19" applyFont="1" applyBorder="1" applyAlignment="1" applyProtection="1">
      <alignment/>
      <protection/>
    </xf>
    <xf numFmtId="0" fontId="0" fillId="0" borderId="9" xfId="0" applyFont="1" applyBorder="1" applyAlignment="1" applyProtection="1">
      <alignment/>
      <protection/>
    </xf>
    <xf numFmtId="167" fontId="0" fillId="0" borderId="7" xfId="0" applyNumberFormat="1" applyFont="1" applyBorder="1" applyAlignment="1" applyProtection="1">
      <alignment/>
      <protection/>
    </xf>
    <xf numFmtId="167" fontId="0" fillId="0" borderId="9" xfId="15" applyNumberFormat="1" applyFont="1" applyBorder="1" applyAlignment="1" applyProtection="1">
      <alignment/>
      <protection/>
    </xf>
    <xf numFmtId="0" fontId="0" fillId="0" borderId="10" xfId="0" applyFont="1" applyBorder="1" applyAlignment="1" applyProtection="1">
      <alignment/>
      <protection/>
    </xf>
    <xf numFmtId="43" fontId="0" fillId="0" borderId="7" xfId="15" applyFont="1" applyBorder="1" applyAlignment="1" applyProtection="1">
      <alignment/>
      <protection/>
    </xf>
    <xf numFmtId="0" fontId="9" fillId="0" borderId="5" xfId="0" applyFont="1" applyBorder="1" applyAlignment="1" applyProtection="1">
      <alignment horizontal="right"/>
      <protection/>
    </xf>
    <xf numFmtId="9" fontId="0" fillId="0" borderId="6" xfId="19" applyFont="1" applyBorder="1" applyAlignment="1" applyProtection="1">
      <alignment/>
      <protection/>
    </xf>
    <xf numFmtId="0" fontId="9" fillId="0" borderId="8" xfId="0" applyFont="1" applyBorder="1" applyAlignment="1" applyProtection="1">
      <alignment horizontal="right"/>
      <protection/>
    </xf>
    <xf numFmtId="165" fontId="0" fillId="0" borderId="9" xfId="19" applyNumberFormat="1" applyFont="1" applyBorder="1" applyAlignment="1" applyProtection="1">
      <alignment/>
      <protection/>
    </xf>
    <xf numFmtId="9" fontId="0" fillId="0" borderId="6" xfId="0" applyNumberFormat="1" applyFont="1" applyBorder="1" applyAlignment="1" applyProtection="1">
      <alignment/>
      <protection/>
    </xf>
    <xf numFmtId="0" fontId="5" fillId="0" borderId="2" xfId="0" applyFont="1" applyBorder="1" applyAlignment="1" applyProtection="1">
      <alignment horizontal="center" vertical="center" wrapText="1"/>
      <protection/>
    </xf>
    <xf numFmtId="0" fontId="2" fillId="0" borderId="8" xfId="0" applyFont="1" applyBorder="1" applyAlignment="1" applyProtection="1">
      <alignment/>
      <protection/>
    </xf>
    <xf numFmtId="0" fontId="2" fillId="0" borderId="4" xfId="0" applyFont="1" applyBorder="1" applyAlignment="1" applyProtection="1">
      <alignment/>
      <protection/>
    </xf>
    <xf numFmtId="167" fontId="2" fillId="0" borderId="9" xfId="15" applyNumberFormat="1" applyFont="1" applyBorder="1" applyAlignment="1" applyProtection="1">
      <alignment/>
      <protection/>
    </xf>
    <xf numFmtId="0" fontId="0" fillId="0" borderId="11" xfId="0" applyFont="1" applyBorder="1" applyAlignment="1" applyProtection="1">
      <alignment/>
      <protection/>
    </xf>
    <xf numFmtId="0" fontId="1" fillId="0" borderId="2" xfId="0" applyFont="1" applyBorder="1" applyAlignment="1" applyProtection="1">
      <alignment horizontal="center"/>
      <protection/>
    </xf>
    <xf numFmtId="0" fontId="10" fillId="0" borderId="2" xfId="0" applyFont="1" applyBorder="1" applyAlignment="1" applyProtection="1">
      <alignment horizontal="center" vertical="center" wrapText="1"/>
      <protection locked="0"/>
    </xf>
    <xf numFmtId="0" fontId="0" fillId="0" borderId="7" xfId="0" applyBorder="1" applyAlignment="1" applyProtection="1">
      <alignment horizontal="right"/>
      <protection locked="0"/>
    </xf>
    <xf numFmtId="0" fontId="0" fillId="0" borderId="7" xfId="0" applyFont="1" applyBorder="1" applyAlignment="1" applyProtection="1">
      <alignment horizontal="right"/>
      <protection locked="0"/>
    </xf>
    <xf numFmtId="0" fontId="0" fillId="0" borderId="9" xfId="0" applyBorder="1" applyAlignment="1" applyProtection="1">
      <alignment horizontal="right"/>
      <protection locked="0"/>
    </xf>
    <xf numFmtId="0" fontId="0" fillId="0" borderId="9" xfId="0" applyFont="1" applyBorder="1" applyAlignment="1" applyProtection="1">
      <alignment horizontal="right"/>
      <protection locked="0"/>
    </xf>
    <xf numFmtId="165" fontId="0" fillId="0" borderId="7" xfId="19" applyNumberFormat="1" applyFont="1" applyBorder="1" applyAlignment="1" applyProtection="1">
      <alignment horizontal="right"/>
      <protection locked="0"/>
    </xf>
    <xf numFmtId="165" fontId="0" fillId="0" borderId="9" xfId="19" applyNumberFormat="1" applyFont="1" applyBorder="1" applyAlignment="1" applyProtection="1">
      <alignment horizontal="right"/>
      <protection locked="0"/>
    </xf>
    <xf numFmtId="0" fontId="10" fillId="0" borderId="2" xfId="0" applyFont="1" applyBorder="1" applyAlignment="1" applyProtection="1">
      <alignment horizontal="center" vertical="center" wrapText="1"/>
      <protection/>
    </xf>
    <xf numFmtId="166" fontId="0" fillId="0" borderId="7" xfId="15" applyNumberFormat="1" applyFont="1" applyBorder="1" applyAlignment="1" applyProtection="1">
      <alignment horizontal="right"/>
      <protection/>
    </xf>
    <xf numFmtId="166" fontId="0" fillId="0" borderId="9" xfId="15" applyNumberFormat="1" applyFont="1" applyBorder="1" applyAlignment="1" applyProtection="1">
      <alignment horizontal="right"/>
      <protection/>
    </xf>
    <xf numFmtId="165" fontId="0" fillId="0" borderId="7" xfId="19" applyNumberFormat="1" applyFont="1" applyBorder="1" applyAlignment="1" applyProtection="1">
      <alignment horizontal="right"/>
      <protection/>
    </xf>
    <xf numFmtId="0" fontId="0" fillId="0" borderId="7" xfId="0" applyBorder="1" applyAlignment="1" applyProtection="1">
      <alignment/>
      <protection/>
    </xf>
    <xf numFmtId="43" fontId="0" fillId="0" borderId="7" xfId="15" applyBorder="1" applyAlignment="1" applyProtection="1">
      <alignment horizontal="right"/>
      <protection/>
    </xf>
    <xf numFmtId="165" fontId="0" fillId="0" borderId="9" xfId="19" applyNumberFormat="1" applyFont="1" applyBorder="1" applyAlignment="1" applyProtection="1">
      <alignment horizontal="right"/>
      <protection/>
    </xf>
    <xf numFmtId="43" fontId="0" fillId="0" borderId="7" xfId="0" applyNumberFormat="1" applyFont="1" applyBorder="1" applyAlignment="1" applyProtection="1">
      <alignment/>
      <protection/>
    </xf>
    <xf numFmtId="43" fontId="0" fillId="0" borderId="9" xfId="0" applyNumberFormat="1" applyFont="1" applyBorder="1" applyAlignment="1" applyProtection="1">
      <alignment/>
      <protection/>
    </xf>
    <xf numFmtId="0" fontId="0" fillId="0" borderId="12" xfId="0" applyFont="1" applyBorder="1" applyAlignment="1" applyProtection="1">
      <alignment/>
      <protection/>
    </xf>
    <xf numFmtId="0" fontId="1" fillId="0" borderId="13" xfId="0" applyFont="1" applyBorder="1" applyAlignment="1" applyProtection="1">
      <alignment horizontal="center"/>
      <protection/>
    </xf>
    <xf numFmtId="0" fontId="9" fillId="0" borderId="5" xfId="0" applyFont="1" applyBorder="1" applyAlignment="1" applyProtection="1">
      <alignment/>
      <protection/>
    </xf>
    <xf numFmtId="166" fontId="9" fillId="0" borderId="7" xfId="15" applyNumberFormat="1" applyFont="1" applyBorder="1" applyAlignment="1" applyProtection="1">
      <alignment/>
      <protection/>
    </xf>
    <xf numFmtId="0" fontId="9" fillId="0" borderId="8" xfId="0" applyFont="1" applyBorder="1" applyAlignment="1" applyProtection="1">
      <alignment/>
      <protection/>
    </xf>
    <xf numFmtId="166" fontId="9" fillId="0" borderId="9" xfId="15" applyNumberFormat="1" applyFont="1" applyBorder="1" applyAlignment="1" applyProtection="1">
      <alignment/>
      <protection/>
    </xf>
    <xf numFmtId="0" fontId="0" fillId="0" borderId="0" xfId="0" applyFont="1" applyBorder="1" applyAlignment="1" applyProtection="1">
      <alignment/>
      <protection locked="0"/>
    </xf>
    <xf numFmtId="166" fontId="0" fillId="0" borderId="0" xfId="15" applyNumberFormat="1" applyFont="1" applyBorder="1" applyAlignment="1" applyProtection="1">
      <alignment/>
      <protection locked="0"/>
    </xf>
    <xf numFmtId="0" fontId="2" fillId="0" borderId="5" xfId="0" applyFont="1" applyBorder="1" applyAlignment="1" applyProtection="1">
      <alignment horizontal="center"/>
      <protection/>
    </xf>
    <xf numFmtId="0" fontId="0" fillId="0" borderId="14" xfId="0" applyFont="1" applyBorder="1" applyAlignment="1" applyProtection="1">
      <alignment/>
      <protection/>
    </xf>
    <xf numFmtId="166" fontId="9" fillId="0" borderId="2" xfId="15" applyNumberFormat="1" applyFont="1" applyBorder="1" applyAlignment="1" applyProtection="1">
      <alignment/>
      <protection/>
    </xf>
    <xf numFmtId="0" fontId="9" fillId="0" borderId="9" xfId="0" applyFont="1" applyBorder="1" applyAlignment="1" applyProtection="1">
      <alignment/>
      <protection/>
    </xf>
    <xf numFmtId="0" fontId="9" fillId="0" borderId="0" xfId="0" applyFont="1" applyBorder="1" applyAlignment="1" applyProtection="1">
      <alignment/>
      <protection/>
    </xf>
    <xf numFmtId="166" fontId="9" fillId="0" borderId="0" xfId="15" applyNumberFormat="1" applyFont="1" applyBorder="1" applyAlignment="1" applyProtection="1">
      <alignment/>
      <protection/>
    </xf>
    <xf numFmtId="0" fontId="0" fillId="0" borderId="0" xfId="0" applyFont="1" applyBorder="1" applyAlignment="1" applyProtection="1">
      <alignment/>
      <protection/>
    </xf>
    <xf numFmtId="166" fontId="0" fillId="0" borderId="0" xfId="15" applyNumberFormat="1" applyFont="1" applyBorder="1" applyAlignment="1" applyProtection="1">
      <alignment/>
      <protection/>
    </xf>
    <xf numFmtId="0" fontId="2" fillId="0" borderId="0" xfId="0" applyFont="1" applyAlignment="1">
      <alignment horizontal="center"/>
    </xf>
    <xf numFmtId="0" fontId="12" fillId="0" borderId="0" xfId="0" applyFont="1" applyAlignment="1">
      <alignment horizontal="right"/>
    </xf>
    <xf numFmtId="0" fontId="13" fillId="0" borderId="0" xfId="0" applyFont="1" applyAlignment="1">
      <alignment horizontal="center"/>
    </xf>
    <xf numFmtId="0" fontId="12" fillId="0" borderId="0" xfId="0" applyFont="1" applyAlignment="1" applyProtection="1">
      <alignment/>
      <protection/>
    </xf>
    <xf numFmtId="0" fontId="14" fillId="0" borderId="0" xfId="0" applyFont="1" applyAlignment="1">
      <alignment horizontal="center"/>
    </xf>
    <xf numFmtId="0" fontId="12" fillId="0" borderId="0" xfId="0" applyFont="1" applyAlignment="1">
      <alignment/>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2" xfId="0" applyFont="1" applyBorder="1" applyAlignment="1" applyProtection="1">
      <alignment horizontal="center"/>
      <protection/>
    </xf>
    <xf numFmtId="0" fontId="5" fillId="0" borderId="0" xfId="0" applyFont="1" applyAlignment="1">
      <alignment horizontal="right"/>
    </xf>
    <xf numFmtId="0" fontId="1" fillId="0" borderId="0" xfId="0" applyFont="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6"/>
  <sheetViews>
    <sheetView tabSelected="1" workbookViewId="0" topLeftCell="A1">
      <selection activeCell="A1" sqref="A1"/>
    </sheetView>
  </sheetViews>
  <sheetFormatPr defaultColWidth="11.421875" defaultRowHeight="12.75"/>
  <cols>
    <col min="1" max="1" width="84.7109375" style="0" customWidth="1"/>
    <col min="2" max="4" width="8.7109375" style="0" customWidth="1"/>
  </cols>
  <sheetData>
    <row r="1" ht="12.75">
      <c r="A1" s="4" t="s">
        <v>94</v>
      </c>
    </row>
    <row r="2" ht="12.75">
      <c r="A2" s="4" t="s">
        <v>3</v>
      </c>
    </row>
    <row r="3" s="5" customFormat="1" ht="6.75" customHeight="1">
      <c r="A3"/>
    </row>
    <row r="4" ht="6.75" customHeight="1"/>
    <row r="5" ht="18">
      <c r="A5" s="6" t="s">
        <v>1</v>
      </c>
    </row>
    <row r="6" ht="18">
      <c r="A6" s="6" t="s">
        <v>2</v>
      </c>
    </row>
    <row r="7" ht="15.75">
      <c r="A7" s="7" t="s">
        <v>0</v>
      </c>
    </row>
    <row r="8" ht="12.75">
      <c r="A8" s="5"/>
    </row>
    <row r="9" s="5" customFormat="1" ht="12.75">
      <c r="A9" s="81" t="s">
        <v>95</v>
      </c>
    </row>
    <row r="10" s="5" customFormat="1" ht="12.75">
      <c r="A10" s="2"/>
    </row>
    <row r="11" ht="12.75">
      <c r="A11" s="1" t="s">
        <v>99</v>
      </c>
    </row>
    <row r="12" ht="15.75">
      <c r="A12" s="8" t="s">
        <v>100</v>
      </c>
    </row>
    <row r="13" ht="15.75">
      <c r="A13" s="8" t="s">
        <v>102</v>
      </c>
    </row>
    <row r="14" ht="19.5" customHeight="1">
      <c r="A14" s="82" t="s">
        <v>101</v>
      </c>
    </row>
    <row r="15" ht="9.75" customHeight="1">
      <c r="A15" s="90" t="s">
        <v>103</v>
      </c>
    </row>
    <row r="16" ht="15.75">
      <c r="A16" s="83">
        <v>2002</v>
      </c>
    </row>
  </sheetData>
  <sheetProtection sheet="1" objects="1" scenarios="1"/>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11.421875" defaultRowHeight="12.75"/>
  <cols>
    <col min="1" max="1" width="30.7109375" style="13" customWidth="1"/>
    <col min="2" max="6" width="8.7109375" style="13" customWidth="1"/>
    <col min="7" max="16384" width="11.421875" style="13" customWidth="1"/>
  </cols>
  <sheetData>
    <row r="1" spans="1:6" ht="12.75">
      <c r="A1" s="84" t="s">
        <v>104</v>
      </c>
      <c r="B1" s="15"/>
      <c r="C1" s="15"/>
      <c r="D1" s="15"/>
      <c r="E1" s="15"/>
      <c r="F1" s="15"/>
    </row>
    <row r="2" spans="1:6" ht="12.75">
      <c r="A2" s="84" t="s">
        <v>17</v>
      </c>
      <c r="B2" s="15"/>
      <c r="C2" s="15"/>
      <c r="D2" s="15"/>
      <c r="E2" s="15"/>
      <c r="F2" s="15"/>
    </row>
    <row r="3" spans="1:6" ht="12.75">
      <c r="A3" s="15"/>
      <c r="B3" s="15" t="s">
        <v>18</v>
      </c>
      <c r="C3" s="15"/>
      <c r="D3" s="15"/>
      <c r="E3" s="15"/>
      <c r="F3" s="15"/>
    </row>
    <row r="4" spans="1:6" ht="12.75">
      <c r="A4" s="65"/>
      <c r="B4" s="48">
        <v>1994</v>
      </c>
      <c r="C4" s="48">
        <v>1995</v>
      </c>
      <c r="D4" s="48">
        <v>1996</v>
      </c>
      <c r="E4" s="48">
        <v>1997</v>
      </c>
      <c r="F4" s="48">
        <v>1998</v>
      </c>
    </row>
    <row r="5" spans="1:6" ht="12.75">
      <c r="A5" s="73" t="s">
        <v>10</v>
      </c>
      <c r="B5" s="47"/>
      <c r="C5" s="74"/>
      <c r="D5" s="47"/>
      <c r="E5" s="36"/>
      <c r="F5" s="36"/>
    </row>
    <row r="6" spans="1:6" ht="12.75">
      <c r="A6" s="23" t="s">
        <v>9</v>
      </c>
      <c r="B6" s="25">
        <v>0.5</v>
      </c>
      <c r="C6" s="25">
        <v>0.4</v>
      </c>
      <c r="D6" s="25">
        <v>0.6</v>
      </c>
      <c r="E6" s="25">
        <v>2.5</v>
      </c>
      <c r="F6" s="25">
        <v>2</v>
      </c>
    </row>
    <row r="7" spans="1:6" ht="12.75">
      <c r="A7" s="23" t="s">
        <v>8</v>
      </c>
      <c r="B7" s="25">
        <v>18.8</v>
      </c>
      <c r="C7" s="25">
        <v>14.9</v>
      </c>
      <c r="D7" s="25">
        <v>17.4</v>
      </c>
      <c r="E7" s="25">
        <v>21.3</v>
      </c>
      <c r="F7" s="25">
        <v>22.6</v>
      </c>
    </row>
    <row r="8" spans="1:6" ht="12.75">
      <c r="A8" s="23" t="s">
        <v>30</v>
      </c>
      <c r="B8" s="25">
        <v>-0.5</v>
      </c>
      <c r="C8" s="25">
        <v>-1.7</v>
      </c>
      <c r="D8" s="25">
        <v>-1.7</v>
      </c>
      <c r="E8" s="25">
        <v>-1.6</v>
      </c>
      <c r="F8" s="25">
        <v>-2</v>
      </c>
    </row>
    <row r="9" spans="1:6" ht="12.75">
      <c r="A9" s="23" t="s">
        <v>7</v>
      </c>
      <c r="B9" s="25">
        <v>1.6</v>
      </c>
      <c r="C9" s="25">
        <v>2.3</v>
      </c>
      <c r="D9" s="25">
        <v>3.6</v>
      </c>
      <c r="E9" s="25">
        <v>2.3</v>
      </c>
      <c r="F9" s="25">
        <v>2.6</v>
      </c>
    </row>
    <row r="10" spans="1:6" ht="12.75">
      <c r="A10" s="23" t="s">
        <v>6</v>
      </c>
      <c r="B10" s="25">
        <v>27.1</v>
      </c>
      <c r="C10" s="25">
        <v>32.4</v>
      </c>
      <c r="D10" s="25">
        <v>32</v>
      </c>
      <c r="E10" s="25">
        <v>29.1</v>
      </c>
      <c r="F10" s="25">
        <v>30.3</v>
      </c>
    </row>
    <row r="11" spans="1:6" ht="12.75">
      <c r="A11" s="67" t="s">
        <v>29</v>
      </c>
      <c r="B11" s="75">
        <f>SUM(B6:B10)</f>
        <v>47.5</v>
      </c>
      <c r="C11" s="75">
        <f>SUM(C6:C10)</f>
        <v>48.3</v>
      </c>
      <c r="D11" s="75">
        <f>SUM(D6:D10)</f>
        <v>51.900000000000006</v>
      </c>
      <c r="E11" s="75">
        <f>SUM(E6:E10)</f>
        <v>53.6</v>
      </c>
      <c r="F11" s="75">
        <f>SUM(F6:F10)</f>
        <v>55.5</v>
      </c>
    </row>
    <row r="12" spans="1:6" ht="12.75">
      <c r="A12" s="23" t="s">
        <v>28</v>
      </c>
      <c r="B12" s="25">
        <v>45.9</v>
      </c>
      <c r="C12" s="25">
        <v>55.8</v>
      </c>
      <c r="D12" s="25">
        <v>55.9</v>
      </c>
      <c r="E12" s="25">
        <v>56.9</v>
      </c>
      <c r="F12" s="25">
        <v>61.1</v>
      </c>
    </row>
    <row r="13" spans="1:6" ht="12.75">
      <c r="A13" s="23" t="s">
        <v>27</v>
      </c>
      <c r="B13" s="25">
        <v>1.5</v>
      </c>
      <c r="C13" s="25">
        <v>0.9</v>
      </c>
      <c r="D13" s="25">
        <v>0.4</v>
      </c>
      <c r="E13" s="25">
        <v>1</v>
      </c>
      <c r="F13" s="25">
        <v>2.6</v>
      </c>
    </row>
    <row r="14" spans="1:6" ht="12.75">
      <c r="A14" s="67" t="s">
        <v>26</v>
      </c>
      <c r="B14" s="75">
        <f>SUM(B12:B13)</f>
        <v>47.4</v>
      </c>
      <c r="C14" s="75">
        <f>SUM(C12:C13)</f>
        <v>56.699999999999996</v>
      </c>
      <c r="D14" s="75">
        <f>SUM(D12:D13)</f>
        <v>56.3</v>
      </c>
      <c r="E14" s="75">
        <f>SUM(E12:E13)</f>
        <v>57.9</v>
      </c>
      <c r="F14" s="75">
        <f>SUM(F12:F13)</f>
        <v>63.7</v>
      </c>
    </row>
    <row r="15" spans="1:6" ht="12.75">
      <c r="A15" s="67" t="s">
        <v>25</v>
      </c>
      <c r="B15" s="75">
        <f>+B11+B14</f>
        <v>94.9</v>
      </c>
      <c r="C15" s="75">
        <f>+C11+C14</f>
        <v>105</v>
      </c>
      <c r="D15" s="75">
        <f>+D11+D14</f>
        <v>108.2</v>
      </c>
      <c r="E15" s="75">
        <f>+E11+E14</f>
        <v>111.5</v>
      </c>
      <c r="F15" s="75">
        <f>+F11+F14</f>
        <v>119.2</v>
      </c>
    </row>
    <row r="16" spans="1:6" ht="12.75">
      <c r="A16" s="73" t="s">
        <v>5</v>
      </c>
      <c r="B16" s="25"/>
      <c r="C16" s="25"/>
      <c r="D16" s="25"/>
      <c r="E16" s="25"/>
      <c r="F16" s="25"/>
    </row>
    <row r="17" spans="1:6" ht="12.75">
      <c r="A17" s="23" t="s">
        <v>23</v>
      </c>
      <c r="B17" s="25">
        <v>5.5</v>
      </c>
      <c r="C17" s="25">
        <v>5.1</v>
      </c>
      <c r="D17" s="25">
        <v>6.3</v>
      </c>
      <c r="E17" s="25">
        <v>6.7</v>
      </c>
      <c r="F17" s="25">
        <v>8.4</v>
      </c>
    </row>
    <row r="18" spans="1:6" ht="12.75">
      <c r="A18" s="23" t="s">
        <v>22</v>
      </c>
      <c r="B18" s="25">
        <v>13.2</v>
      </c>
      <c r="C18" s="25">
        <v>17.1</v>
      </c>
      <c r="D18" s="25">
        <v>18.2</v>
      </c>
      <c r="E18" s="25">
        <v>22.9</v>
      </c>
      <c r="F18" s="25">
        <v>26.5</v>
      </c>
    </row>
    <row r="19" spans="1:6" ht="12.75">
      <c r="A19" s="23" t="s">
        <v>63</v>
      </c>
      <c r="B19" s="25">
        <v>6.8</v>
      </c>
      <c r="C19" s="25">
        <v>7.3</v>
      </c>
      <c r="D19" s="25">
        <v>4.6</v>
      </c>
      <c r="E19" s="25">
        <v>3.9</v>
      </c>
      <c r="F19" s="25">
        <v>3.9</v>
      </c>
    </row>
    <row r="20" spans="1:6" ht="12.75">
      <c r="A20" s="23" t="s">
        <v>21</v>
      </c>
      <c r="B20" s="25">
        <v>6.4</v>
      </c>
      <c r="C20" s="25">
        <v>6</v>
      </c>
      <c r="D20" s="25">
        <v>6</v>
      </c>
      <c r="E20" s="25">
        <v>4.4</v>
      </c>
      <c r="F20" s="25">
        <v>3.1</v>
      </c>
    </row>
    <row r="21" spans="1:6" ht="12.75">
      <c r="A21" s="67" t="s">
        <v>24</v>
      </c>
      <c r="B21" s="75">
        <f>SUM(B17:B20)</f>
        <v>31.9</v>
      </c>
      <c r="C21" s="75">
        <f>SUM(C17:C20)</f>
        <v>35.5</v>
      </c>
      <c r="D21" s="75">
        <f>SUM(D17:D20)</f>
        <v>35.1</v>
      </c>
      <c r="E21" s="75">
        <f>SUM(E17:E20)</f>
        <v>37.9</v>
      </c>
      <c r="F21" s="75">
        <f>SUM(F17:F20)</f>
        <v>41.9</v>
      </c>
    </row>
    <row r="22" spans="1:6" ht="12.75">
      <c r="A22" s="23" t="s">
        <v>23</v>
      </c>
      <c r="B22" s="25">
        <v>0.3</v>
      </c>
      <c r="C22" s="25">
        <v>7.3</v>
      </c>
      <c r="D22" s="25">
        <v>6.5</v>
      </c>
      <c r="E22" s="25">
        <v>5.7</v>
      </c>
      <c r="F22" s="25">
        <v>5.3</v>
      </c>
    </row>
    <row r="23" spans="1:6" ht="12.75">
      <c r="A23" s="23" t="s">
        <v>22</v>
      </c>
      <c r="B23" s="25">
        <v>2.3</v>
      </c>
      <c r="C23" s="25">
        <v>1.7</v>
      </c>
      <c r="D23" s="25">
        <v>7.9</v>
      </c>
      <c r="E23" s="25">
        <v>7.7</v>
      </c>
      <c r="F23" s="25">
        <v>10.1</v>
      </c>
    </row>
    <row r="24" spans="1:6" ht="12.75">
      <c r="A24" s="23" t="s">
        <v>21</v>
      </c>
      <c r="B24" s="25">
        <v>5.6</v>
      </c>
      <c r="C24" s="25">
        <v>3.1</v>
      </c>
      <c r="D24" s="25">
        <v>1.1</v>
      </c>
      <c r="E24" s="25">
        <v>0.7</v>
      </c>
      <c r="F24" s="25">
        <v>0.3</v>
      </c>
    </row>
    <row r="25" spans="1:6" ht="12.75">
      <c r="A25" s="23" t="s">
        <v>62</v>
      </c>
      <c r="B25" s="27">
        <v>0</v>
      </c>
      <c r="C25" s="27">
        <v>0</v>
      </c>
      <c r="D25" s="27">
        <v>0.1</v>
      </c>
      <c r="E25" s="27">
        <v>1.6</v>
      </c>
      <c r="F25" s="27">
        <v>1.5</v>
      </c>
    </row>
    <row r="26" spans="1:6" ht="12.75">
      <c r="A26" s="67" t="s">
        <v>20</v>
      </c>
      <c r="B26" s="75">
        <f>SUM(B22:B25)</f>
        <v>8.2</v>
      </c>
      <c r="C26" s="75">
        <f>SUM(C22:C25)</f>
        <v>12.1</v>
      </c>
      <c r="D26" s="75">
        <f>SUM(D22:D25)</f>
        <v>15.6</v>
      </c>
      <c r="E26" s="75">
        <f>SUM(E22:E25)</f>
        <v>15.7</v>
      </c>
      <c r="F26" s="75">
        <f>SUM(F22:F25)</f>
        <v>17.2</v>
      </c>
    </row>
    <row r="27" spans="1:6" ht="12.75">
      <c r="A27" s="67" t="s">
        <v>19</v>
      </c>
      <c r="B27" s="75">
        <f>+B21+B26</f>
        <v>40.099999999999994</v>
      </c>
      <c r="C27" s="75">
        <f>+C21+C26</f>
        <v>47.6</v>
      </c>
      <c r="D27" s="75">
        <f>+D21+D26</f>
        <v>50.7</v>
      </c>
      <c r="E27" s="75">
        <f>+E21+E26</f>
        <v>53.599999999999994</v>
      </c>
      <c r="F27" s="75">
        <f>+F21+F26</f>
        <v>59.099999999999994</v>
      </c>
    </row>
    <row r="28" spans="1:6" ht="12.75">
      <c r="A28" s="76" t="s">
        <v>4</v>
      </c>
      <c r="B28" s="70">
        <f>+B15-B27</f>
        <v>54.80000000000001</v>
      </c>
      <c r="C28" s="70">
        <f>+C15-C27</f>
        <v>57.4</v>
      </c>
      <c r="D28" s="70">
        <f>+D15-D27</f>
        <v>57.5</v>
      </c>
      <c r="E28" s="70">
        <f>+E15-E27</f>
        <v>57.900000000000006</v>
      </c>
      <c r="F28" s="70">
        <f>+F15-F27</f>
        <v>60.10000000000001</v>
      </c>
    </row>
    <row r="29" spans="1:6" ht="12.75">
      <c r="A29" s="77"/>
      <c r="B29" s="78"/>
      <c r="C29" s="78"/>
      <c r="D29" s="78"/>
      <c r="E29" s="78"/>
      <c r="F29" s="78"/>
    </row>
    <row r="30" spans="1:6" ht="12.75">
      <c r="A30" s="79" t="s">
        <v>61</v>
      </c>
      <c r="B30" s="80">
        <f>+B11</f>
        <v>47.5</v>
      </c>
      <c r="C30" s="80">
        <f>+C11</f>
        <v>48.3</v>
      </c>
      <c r="D30" s="80">
        <f>+D11</f>
        <v>51.900000000000006</v>
      </c>
      <c r="E30" s="80">
        <f>+E11</f>
        <v>53.6</v>
      </c>
      <c r="F30" s="80">
        <f>+F11</f>
        <v>55.5</v>
      </c>
    </row>
    <row r="31" spans="1:6" ht="12.75">
      <c r="A31" s="79" t="s">
        <v>60</v>
      </c>
      <c r="B31" s="80">
        <f>+B27-B18-B23-B25</f>
        <v>24.599999999999994</v>
      </c>
      <c r="C31" s="80">
        <f>+C27-C18-C23-C25</f>
        <v>28.8</v>
      </c>
      <c r="D31" s="80">
        <f>+D27-D18-D23-D25</f>
        <v>24.5</v>
      </c>
      <c r="E31" s="80">
        <f>+E27-E18-E23-E25</f>
        <v>21.399999999999995</v>
      </c>
      <c r="F31" s="80">
        <f>+F27-F18-F23-F25</f>
        <v>20.999999999999993</v>
      </c>
    </row>
    <row r="32" spans="1:6" ht="12.75">
      <c r="A32" s="79" t="s">
        <v>59</v>
      </c>
      <c r="B32" s="80">
        <f>+B30-B31</f>
        <v>22.900000000000006</v>
      </c>
      <c r="C32" s="80">
        <f>+C30-C31</f>
        <v>19.499999999999996</v>
      </c>
      <c r="D32" s="80">
        <f>+D30-D31</f>
        <v>27.400000000000006</v>
      </c>
      <c r="E32" s="80">
        <f>+E30-E31</f>
        <v>32.2</v>
      </c>
      <c r="F32" s="80">
        <f>+F30-F31</f>
        <v>34.50000000000001</v>
      </c>
    </row>
    <row r="33" spans="1:6" ht="12.75">
      <c r="A33" s="79" t="s">
        <v>58</v>
      </c>
      <c r="B33" s="80">
        <f>+B14</f>
        <v>47.4</v>
      </c>
      <c r="C33" s="80">
        <f>+C14</f>
        <v>56.699999999999996</v>
      </c>
      <c r="D33" s="80">
        <f>+D14</f>
        <v>56.3</v>
      </c>
      <c r="E33" s="80">
        <f>+E14</f>
        <v>57.9</v>
      </c>
      <c r="F33" s="80">
        <f>+F14</f>
        <v>63.7</v>
      </c>
    </row>
    <row r="34" spans="1:6" ht="12.75">
      <c r="A34" s="79" t="s">
        <v>57</v>
      </c>
      <c r="B34" s="80">
        <f>+B25</f>
        <v>0</v>
      </c>
      <c r="C34" s="80">
        <f>+C25</f>
        <v>0</v>
      </c>
      <c r="D34" s="80">
        <f>+D25</f>
        <v>0.1</v>
      </c>
      <c r="E34" s="80">
        <f>+E25</f>
        <v>1.6</v>
      </c>
      <c r="F34" s="80">
        <f>+F25</f>
        <v>1.5</v>
      </c>
    </row>
    <row r="35" spans="1:6" ht="12.75">
      <c r="A35" s="79" t="s">
        <v>56</v>
      </c>
      <c r="B35" s="80">
        <f>+B33-B34</f>
        <v>47.4</v>
      </c>
      <c r="C35" s="80">
        <f>+C33-C34</f>
        <v>56.699999999999996</v>
      </c>
      <c r="D35" s="80">
        <f>+D33-D34</f>
        <v>56.199999999999996</v>
      </c>
      <c r="E35" s="80">
        <f>+E33-E34</f>
        <v>56.3</v>
      </c>
      <c r="F35" s="80">
        <f>+F33-F34</f>
        <v>62.2</v>
      </c>
    </row>
    <row r="36" spans="1:6" ht="12.75">
      <c r="A36" s="79" t="s">
        <v>14</v>
      </c>
      <c r="B36" s="80">
        <f>+B32+B35</f>
        <v>70.30000000000001</v>
      </c>
      <c r="C36" s="80">
        <f>+C32+C35</f>
        <v>76.19999999999999</v>
      </c>
      <c r="D36" s="80">
        <f>+D32+D35</f>
        <v>83.6</v>
      </c>
      <c r="E36" s="80">
        <f>+E32+E35</f>
        <v>88.5</v>
      </c>
      <c r="F36" s="80">
        <f>+F32+F35</f>
        <v>96.70000000000002</v>
      </c>
    </row>
    <row r="37" spans="1:6" ht="12.75">
      <c r="A37" s="79" t="s">
        <v>15</v>
      </c>
      <c r="B37" s="80">
        <f>+B18+B23</f>
        <v>15.5</v>
      </c>
      <c r="C37" s="80">
        <f>+C18+C23</f>
        <v>18.8</v>
      </c>
      <c r="D37" s="80">
        <f>+D18+D23</f>
        <v>26.1</v>
      </c>
      <c r="E37" s="80">
        <f>+E18+E23</f>
        <v>30.599999999999998</v>
      </c>
      <c r="F37" s="80">
        <f>+F18+F23</f>
        <v>36.6</v>
      </c>
    </row>
    <row r="38" spans="1:6" ht="12.75">
      <c r="A38" s="79" t="s">
        <v>55</v>
      </c>
      <c r="B38" s="80">
        <f>+B36-B37</f>
        <v>54.80000000000001</v>
      </c>
      <c r="C38" s="80">
        <f>+C36-C37</f>
        <v>57.39999999999999</v>
      </c>
      <c r="D38" s="80">
        <f>+D36-D37</f>
        <v>57.49999999999999</v>
      </c>
      <c r="E38" s="80">
        <f>+E36-E37</f>
        <v>57.900000000000006</v>
      </c>
      <c r="F38" s="80">
        <f>+F36-F37</f>
        <v>60.100000000000016</v>
      </c>
    </row>
    <row r="39" spans="1:6" ht="12.75">
      <c r="A39" s="71"/>
      <c r="B39" s="72"/>
      <c r="C39" s="72"/>
      <c r="D39" s="72"/>
      <c r="E39" s="72"/>
      <c r="F39" s="72"/>
    </row>
    <row r="40" spans="1:6" ht="12.75">
      <c r="A40" s="71"/>
      <c r="B40" s="72"/>
      <c r="C40" s="72"/>
      <c r="D40" s="72"/>
      <c r="E40" s="72"/>
      <c r="F40" s="72"/>
    </row>
    <row r="41" spans="1:6" ht="12.75">
      <c r="A41" s="17"/>
      <c r="B41" s="17"/>
      <c r="C41" s="17"/>
      <c r="D41" s="17"/>
      <c r="E41" s="17"/>
      <c r="F41" s="17"/>
    </row>
    <row r="57" spans="1:6" ht="12.75">
      <c r="A57" s="17"/>
      <c r="B57" s="17"/>
      <c r="C57" s="17"/>
      <c r="D57" s="17"/>
      <c r="E57" s="17"/>
      <c r="F57" s="17"/>
    </row>
  </sheetData>
  <sheetProtection sheet="1" objects="1" scenarios="1"/>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11.421875" defaultRowHeight="12.75"/>
  <cols>
    <col min="1" max="1" width="35.7109375" style="13" customWidth="1"/>
    <col min="2" max="6" width="8.7109375" style="13" customWidth="1"/>
    <col min="7" max="16384" width="11.421875" style="13" customWidth="1"/>
  </cols>
  <sheetData>
    <row r="1" spans="1:6" ht="12.75">
      <c r="A1" s="84" t="str">
        <f>+'DATOS EST PATR'!A1</f>
        <v>AFIC - Ejercicio de Aplicación 4</v>
      </c>
      <c r="B1" s="15"/>
      <c r="C1" s="15"/>
      <c r="D1" s="15"/>
      <c r="E1" s="15"/>
      <c r="F1" s="15"/>
    </row>
    <row r="2" spans="1:6" ht="12.75">
      <c r="A2" s="84" t="str">
        <f>+'DATOS EST PATR'!A2</f>
        <v>FERRUM S.A.</v>
      </c>
      <c r="B2" s="15"/>
      <c r="C2" s="15"/>
      <c r="D2" s="15"/>
      <c r="E2" s="15"/>
      <c r="F2" s="15"/>
    </row>
    <row r="3" spans="1:6" ht="12.75">
      <c r="A3" s="14"/>
      <c r="B3" s="15"/>
      <c r="C3" s="15"/>
      <c r="D3" s="15"/>
      <c r="E3" s="15"/>
      <c r="F3" s="15"/>
    </row>
    <row r="4" spans="1:6" ht="12.75">
      <c r="A4" s="16" t="s">
        <v>96</v>
      </c>
      <c r="B4" s="15"/>
      <c r="C4" s="15"/>
      <c r="D4" s="15"/>
      <c r="E4" s="15"/>
      <c r="F4" s="15"/>
    </row>
    <row r="5" spans="1:6" ht="12.75">
      <c r="A5" s="65"/>
      <c r="B5" s="48">
        <v>1994</v>
      </c>
      <c r="C5" s="66">
        <v>1995</v>
      </c>
      <c r="D5" s="48">
        <v>1996</v>
      </c>
      <c r="E5" s="48">
        <v>1997</v>
      </c>
      <c r="F5" s="48">
        <v>1998</v>
      </c>
    </row>
    <row r="6" spans="1:6" ht="12.75">
      <c r="A6" s="23" t="s">
        <v>39</v>
      </c>
      <c r="B6" s="25">
        <v>89.2</v>
      </c>
      <c r="C6" s="25">
        <v>81</v>
      </c>
      <c r="D6" s="25">
        <v>70</v>
      </c>
      <c r="E6" s="25">
        <v>75.9</v>
      </c>
      <c r="F6" s="25">
        <v>85.8</v>
      </c>
    </row>
    <row r="7" spans="1:6" ht="12.75">
      <c r="A7" s="23" t="s">
        <v>38</v>
      </c>
      <c r="B7" s="27">
        <v>-60.6</v>
      </c>
      <c r="C7" s="27">
        <v>-54.3</v>
      </c>
      <c r="D7" s="27">
        <v>-49.8</v>
      </c>
      <c r="E7" s="27">
        <v>-54.8</v>
      </c>
      <c r="F7" s="27">
        <v>-59.1</v>
      </c>
    </row>
    <row r="8" spans="1:6" ht="12.75">
      <c r="A8" s="67" t="s">
        <v>37</v>
      </c>
      <c r="B8" s="68">
        <f>SUM(B6:B7)</f>
        <v>28.6</v>
      </c>
      <c r="C8" s="68">
        <f>SUM(C6:C7)</f>
        <v>26.700000000000003</v>
      </c>
      <c r="D8" s="68">
        <f>SUM(D6:D7)</f>
        <v>20.200000000000003</v>
      </c>
      <c r="E8" s="68">
        <f>SUM(E6:E7)</f>
        <v>21.10000000000001</v>
      </c>
      <c r="F8" s="68">
        <f>SUM(F6:F7)</f>
        <v>26.699999999999996</v>
      </c>
    </row>
    <row r="9" spans="1:6" ht="12.75">
      <c r="A9" s="23" t="s">
        <v>36</v>
      </c>
      <c r="B9" s="25">
        <v>-10.1</v>
      </c>
      <c r="C9" s="25">
        <v>-10.6</v>
      </c>
      <c r="D9" s="25">
        <v>-10.6</v>
      </c>
      <c r="E9" s="25">
        <v>-12</v>
      </c>
      <c r="F9" s="25">
        <v>-13.7</v>
      </c>
    </row>
    <row r="10" spans="1:6" ht="12.75">
      <c r="A10" s="23" t="s">
        <v>35</v>
      </c>
      <c r="B10" s="25">
        <v>-4.9</v>
      </c>
      <c r="C10" s="25">
        <v>-4.8</v>
      </c>
      <c r="D10" s="25">
        <v>-4.1</v>
      </c>
      <c r="E10" s="25">
        <v>-4.2</v>
      </c>
      <c r="F10" s="25">
        <v>-4.5</v>
      </c>
    </row>
    <row r="11" spans="1:6" ht="12.75">
      <c r="A11" s="23" t="s">
        <v>34</v>
      </c>
      <c r="B11" s="25">
        <v>0.1</v>
      </c>
      <c r="C11" s="25">
        <v>-1.3</v>
      </c>
      <c r="D11" s="25">
        <v>0.3</v>
      </c>
      <c r="E11" s="25">
        <v>0.3</v>
      </c>
      <c r="F11" s="25">
        <v>-0.2</v>
      </c>
    </row>
    <row r="12" spans="1:6" ht="12.75">
      <c r="A12" s="23" t="s">
        <v>40</v>
      </c>
      <c r="B12" s="25">
        <v>-1</v>
      </c>
      <c r="C12" s="25">
        <v>-1</v>
      </c>
      <c r="D12" s="25">
        <v>-0.4</v>
      </c>
      <c r="E12" s="25">
        <v>0</v>
      </c>
      <c r="F12" s="25">
        <v>-0.6</v>
      </c>
    </row>
    <row r="13" spans="1:6" ht="12.75">
      <c r="A13" s="23" t="s">
        <v>54</v>
      </c>
      <c r="B13" s="25">
        <v>-0.7</v>
      </c>
      <c r="C13" s="25">
        <v>-0.1</v>
      </c>
      <c r="D13" s="25">
        <v>-0.6</v>
      </c>
      <c r="E13" s="25">
        <v>-0.4</v>
      </c>
      <c r="F13" s="25">
        <v>-0.8</v>
      </c>
    </row>
    <row r="14" spans="1:6" ht="12.75">
      <c r="A14" s="23" t="s">
        <v>53</v>
      </c>
      <c r="B14" s="27">
        <v>-8.7</v>
      </c>
      <c r="C14" s="27">
        <v>-4.4</v>
      </c>
      <c r="D14" s="27">
        <v>-3.2</v>
      </c>
      <c r="E14" s="27">
        <v>-1.6</v>
      </c>
      <c r="F14" s="27">
        <v>-1.5</v>
      </c>
    </row>
    <row r="15" spans="1:6" ht="12.75">
      <c r="A15" s="67" t="s">
        <v>52</v>
      </c>
      <c r="B15" s="25">
        <f>SUM(B8:B14)</f>
        <v>3.3000000000000007</v>
      </c>
      <c r="C15" s="25">
        <f>SUM(C8:C14)</f>
        <v>4.5</v>
      </c>
      <c r="D15" s="25">
        <f>SUM(D8:D14)</f>
        <v>1.6000000000000032</v>
      </c>
      <c r="E15" s="25">
        <f>SUM(E8:E14)</f>
        <v>3.2000000000000077</v>
      </c>
      <c r="F15" s="25">
        <f>SUM(F8:F14)</f>
        <v>5.399999999999998</v>
      </c>
    </row>
    <row r="16" spans="1:6" ht="12.75">
      <c r="A16" s="23" t="s">
        <v>51</v>
      </c>
      <c r="B16" s="27">
        <v>-1.7</v>
      </c>
      <c r="C16" s="27">
        <v>-1.9</v>
      </c>
      <c r="D16" s="27">
        <v>-2.5</v>
      </c>
      <c r="E16" s="27">
        <v>-2.8</v>
      </c>
      <c r="F16" s="27">
        <v>-3</v>
      </c>
    </row>
    <row r="17" spans="1:6" ht="12.75">
      <c r="A17" s="67" t="s">
        <v>33</v>
      </c>
      <c r="B17" s="68">
        <f>+B15+B16</f>
        <v>1.6000000000000008</v>
      </c>
      <c r="C17" s="68">
        <f>+C15+C16</f>
        <v>2.6</v>
      </c>
      <c r="D17" s="68">
        <f>+D15+D16</f>
        <v>-0.8999999999999968</v>
      </c>
      <c r="E17" s="68">
        <f>+E15+E16</f>
        <v>0.4000000000000079</v>
      </c>
      <c r="F17" s="68">
        <f>+F15+F16</f>
        <v>2.3999999999999977</v>
      </c>
    </row>
    <row r="18" spans="1:6" ht="12.75">
      <c r="A18" s="23" t="s">
        <v>32</v>
      </c>
      <c r="B18" s="25">
        <v>-0.3</v>
      </c>
      <c r="C18" s="25">
        <v>0</v>
      </c>
      <c r="D18" s="25">
        <v>1</v>
      </c>
      <c r="E18" s="25">
        <v>0</v>
      </c>
      <c r="F18" s="25">
        <v>-0.2</v>
      </c>
    </row>
    <row r="19" spans="1:6" ht="12.75">
      <c r="A19" s="69" t="s">
        <v>31</v>
      </c>
      <c r="B19" s="70">
        <f>+B17+B18</f>
        <v>1.3000000000000007</v>
      </c>
      <c r="C19" s="70">
        <f>+C17+C18</f>
        <v>2.6</v>
      </c>
      <c r="D19" s="70">
        <f>+D17+D18</f>
        <v>0.1000000000000032</v>
      </c>
      <c r="E19" s="70">
        <f>+E17+E18</f>
        <v>0.4000000000000079</v>
      </c>
      <c r="F19" s="70">
        <f>+F17+F18</f>
        <v>2.1999999999999975</v>
      </c>
    </row>
  </sheetData>
  <sheetProtection sheet="1" objects="1" scenarios="1"/>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11.421875" defaultRowHeight="12.75"/>
  <cols>
    <col min="1" max="1" width="35.7109375" style="13" customWidth="1"/>
    <col min="2" max="6" width="8.7109375" style="13" customWidth="1"/>
    <col min="7" max="16384" width="11.421875" style="13" customWidth="1"/>
  </cols>
  <sheetData>
    <row r="1" spans="1:6" ht="12.75">
      <c r="A1" s="84" t="str">
        <f>+'DATOS EST RESULT'!A1</f>
        <v>AFIC - Ejercicio de Aplicación 4</v>
      </c>
      <c r="B1" s="15"/>
      <c r="C1" s="15"/>
      <c r="D1" s="15"/>
      <c r="E1" s="15"/>
      <c r="F1" s="15"/>
    </row>
    <row r="2" spans="1:6" ht="12.75">
      <c r="A2" s="84" t="str">
        <f>+'DATOS EST RESULT'!A2</f>
        <v>FERRUM S.A.</v>
      </c>
      <c r="B2" s="15"/>
      <c r="C2" s="15"/>
      <c r="D2" s="15"/>
      <c r="E2" s="15"/>
      <c r="F2" s="15"/>
    </row>
    <row r="3" spans="1:6" ht="12.75">
      <c r="A3" s="14"/>
      <c r="B3" s="15"/>
      <c r="C3" s="15"/>
      <c r="D3" s="15"/>
      <c r="E3" s="15"/>
      <c r="F3" s="15"/>
    </row>
    <row r="4" spans="1:6" ht="12.75">
      <c r="A4" s="16" t="s">
        <v>16</v>
      </c>
      <c r="B4" s="15"/>
      <c r="C4" s="15"/>
      <c r="D4" s="15"/>
      <c r="E4" s="15"/>
      <c r="F4" s="15"/>
    </row>
    <row r="5" spans="1:6" ht="12.75">
      <c r="A5" s="19"/>
      <c r="B5" s="48">
        <v>1994</v>
      </c>
      <c r="C5" s="48">
        <v>1995</v>
      </c>
      <c r="D5" s="48">
        <v>1996</v>
      </c>
      <c r="E5" s="48">
        <v>1997</v>
      </c>
      <c r="F5" s="48">
        <v>1998</v>
      </c>
    </row>
    <row r="6" spans="1:6" ht="12.75">
      <c r="A6" s="31" t="s">
        <v>50</v>
      </c>
      <c r="B6" s="28">
        <f>+'DATOS EST RESULT'!B15/'DATOS EST RESULT'!B6</f>
        <v>0.036995515695067274</v>
      </c>
      <c r="C6" s="28">
        <f>+'DATOS EST RESULT'!C15/'DATOS EST RESULT'!C6</f>
        <v>0.05555555555555555</v>
      </c>
      <c r="D6" s="28">
        <f>+'DATOS EST RESULT'!D15/'DATOS EST RESULT'!D6</f>
        <v>0.022857142857142902</v>
      </c>
      <c r="E6" s="28">
        <f>+'DATOS EST RESULT'!E15/'DATOS EST RESULT'!E6</f>
        <v>0.042160737812911825</v>
      </c>
      <c r="F6" s="28">
        <f>+'DATOS EST RESULT'!F15/'DATOS EST RESULT'!F6</f>
        <v>0.06293706293706292</v>
      </c>
    </row>
    <row r="7" spans="1:6" ht="12.75">
      <c r="A7" s="31" t="s">
        <v>49</v>
      </c>
      <c r="B7" s="63">
        <f>+'DATOS EST RESULT'!B6/'DATOS EST PATR'!B36</f>
        <v>1.2688477951635844</v>
      </c>
      <c r="C7" s="63">
        <f>+'DATOS EST RESULT'!C6/'DATOS EST PATR'!C36</f>
        <v>1.062992125984252</v>
      </c>
      <c r="D7" s="63">
        <f>+'DATOS EST RESULT'!D6/'DATOS EST PATR'!D36</f>
        <v>0.8373205741626795</v>
      </c>
      <c r="E7" s="63">
        <f>+'DATOS EST RESULT'!E6/'DATOS EST PATR'!E36</f>
        <v>0.8576271186440678</v>
      </c>
      <c r="F7" s="63">
        <f>+'DATOS EST RESULT'!F6/'DATOS EST PATR'!F36</f>
        <v>0.8872802481902791</v>
      </c>
    </row>
    <row r="8" spans="1:6" ht="12.75">
      <c r="A8" s="33" t="s">
        <v>48</v>
      </c>
      <c r="B8" s="41">
        <f>+B6*B7</f>
        <v>0.04694167852062589</v>
      </c>
      <c r="C8" s="41">
        <f>+C6*C7</f>
        <v>0.05905511811023623</v>
      </c>
      <c r="D8" s="41">
        <f>+D6*D7</f>
        <v>0.01913875598086128</v>
      </c>
      <c r="E8" s="41">
        <f>+E6*E7</f>
        <v>0.036158192090395565</v>
      </c>
      <c r="F8" s="41">
        <f>+F6*F7</f>
        <v>0.055842812823164396</v>
      </c>
    </row>
    <row r="9" spans="1:6" ht="12.75">
      <c r="A9" s="31" t="s">
        <v>47</v>
      </c>
      <c r="B9" s="63">
        <f>+'DATOS EST PATR'!B32/'DATOS EST RESULT'!B6</f>
        <v>0.2567264573991032</v>
      </c>
      <c r="C9" s="63">
        <f>+'DATOS EST PATR'!C32/'DATOS EST RESULT'!C6</f>
        <v>0.2407407407407407</v>
      </c>
      <c r="D9" s="63">
        <f>+'DATOS EST PATR'!D32/'DATOS EST RESULT'!D6</f>
        <v>0.3914285714285715</v>
      </c>
      <c r="E9" s="63">
        <f>+'DATOS EST PATR'!E32/'DATOS EST RESULT'!E6</f>
        <v>0.42424242424242425</v>
      </c>
      <c r="F9" s="63">
        <f>+'DATOS EST PATR'!F32/'DATOS EST RESULT'!F6</f>
        <v>0.4020979020979022</v>
      </c>
    </row>
    <row r="10" spans="1:6" ht="12.75">
      <c r="A10" s="31" t="s">
        <v>46</v>
      </c>
      <c r="B10" s="63">
        <f>+'DATOS EST PATR'!B35/'DATOS EST RESULT'!B6</f>
        <v>0.531390134529148</v>
      </c>
      <c r="C10" s="63">
        <f>+'DATOS EST PATR'!C35/'DATOS EST RESULT'!C6</f>
        <v>0.7</v>
      </c>
      <c r="D10" s="63">
        <f>+'DATOS EST PATR'!D35/'DATOS EST RESULT'!D6</f>
        <v>0.8028571428571428</v>
      </c>
      <c r="E10" s="63">
        <f>+'DATOS EST PATR'!E35/'DATOS EST RESULT'!E6</f>
        <v>0.7417654808959155</v>
      </c>
      <c r="F10" s="63">
        <f>+'DATOS EST PATR'!F35/'DATOS EST RESULT'!F6</f>
        <v>0.724941724941725</v>
      </c>
    </row>
    <row r="11" spans="1:6" ht="12.75">
      <c r="A11" s="33" t="s">
        <v>45</v>
      </c>
      <c r="B11" s="64">
        <f>+B9+B10</f>
        <v>0.7881165919282511</v>
      </c>
      <c r="C11" s="64">
        <f>+C9+C10</f>
        <v>0.9407407407407407</v>
      </c>
      <c r="D11" s="64">
        <f>+D9+D10</f>
        <v>1.1942857142857144</v>
      </c>
      <c r="E11" s="64">
        <f>+E9+E10</f>
        <v>1.1660079051383399</v>
      </c>
      <c r="F11" s="64">
        <f>+F9+F10</f>
        <v>1.1270396270396272</v>
      </c>
    </row>
    <row r="12" spans="1:6" ht="12.75">
      <c r="A12" s="31" t="s">
        <v>44</v>
      </c>
      <c r="B12" s="28">
        <f>-'DATOS EST RESULT'!B16/'DATOS EST PATR'!B37</f>
        <v>0.10967741935483871</v>
      </c>
      <c r="C12" s="28">
        <f>-'DATOS EST RESULT'!C16/'DATOS EST PATR'!C37</f>
        <v>0.10106382978723404</v>
      </c>
      <c r="D12" s="28">
        <f>-'DATOS EST RESULT'!D16/'DATOS EST PATR'!D37</f>
        <v>0.09578544061302681</v>
      </c>
      <c r="E12" s="28">
        <f>-'DATOS EST RESULT'!E16/'DATOS EST PATR'!E37</f>
        <v>0.0915032679738562</v>
      </c>
      <c r="F12" s="28">
        <f>-'DATOS EST RESULT'!F16/'DATOS EST PATR'!F37</f>
        <v>0.08196721311475409</v>
      </c>
    </row>
    <row r="13" spans="1:6" ht="12.75">
      <c r="A13" s="31" t="s">
        <v>13</v>
      </c>
      <c r="B13" s="63">
        <f>+'DATOS EST PATR'!B37/'DATOS EST PATR'!B38</f>
        <v>0.2828467153284671</v>
      </c>
      <c r="C13" s="63">
        <f>+'DATOS EST PATR'!C37/'DATOS EST PATR'!C38</f>
        <v>0.32752613240418127</v>
      </c>
      <c r="D13" s="63">
        <f>+'DATOS EST PATR'!D37/'DATOS EST PATR'!D38</f>
        <v>0.45391304347826095</v>
      </c>
      <c r="E13" s="63">
        <f>+'DATOS EST PATR'!E37/'DATOS EST PATR'!E38</f>
        <v>0.5284974093264247</v>
      </c>
      <c r="F13" s="63">
        <f>+'DATOS EST PATR'!F37/'DATOS EST PATR'!F38</f>
        <v>0.6089850249584026</v>
      </c>
    </row>
    <row r="14" spans="1:6" ht="12.75">
      <c r="A14" s="33" t="s">
        <v>43</v>
      </c>
      <c r="B14" s="41">
        <f>+'DATOS EST RESULT'!B17/'DATOS EST PATR'!B38</f>
        <v>0.029197080291970812</v>
      </c>
      <c r="C14" s="41">
        <f>+'DATOS EST RESULT'!C17/'DATOS EST PATR'!C38</f>
        <v>0.04529616724738677</v>
      </c>
      <c r="D14" s="41">
        <f>+'DATOS EST RESULT'!D17/'DATOS EST PATR'!D38</f>
        <v>-0.015652173913043424</v>
      </c>
      <c r="E14" s="41">
        <f>+'DATOS EST RESULT'!E17/'DATOS EST PATR'!E38</f>
        <v>0.006908462867012226</v>
      </c>
      <c r="F14" s="41">
        <f>+'DATOS EST RESULT'!F17/'DATOS EST PATR'!F38</f>
        <v>0.03993344425956734</v>
      </c>
    </row>
  </sheetData>
  <sheetProtection sheet="1" objects="1" scenarios="1"/>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1.421875" defaultRowHeight="12.75"/>
  <cols>
    <col min="1" max="1" width="9.7109375" style="0" customWidth="1"/>
    <col min="2" max="2" width="65.7109375" style="0" customWidth="1"/>
  </cols>
  <sheetData>
    <row r="1" ht="12.75">
      <c r="A1" s="86" t="str">
        <f>+'PARTE A - CALC'!A1</f>
        <v>AFIC - Ejercicio de Aplicación 4</v>
      </c>
    </row>
    <row r="2" ht="12.75">
      <c r="A2" s="86" t="str">
        <f>+'PARTE A - CALC'!A2</f>
        <v>FERRUM S.A.</v>
      </c>
    </row>
    <row r="3" ht="12.75">
      <c r="B3" s="85" t="s">
        <v>97</v>
      </c>
    </row>
    <row r="4" ht="38.25">
      <c r="B4" s="9" t="s">
        <v>82</v>
      </c>
    </row>
    <row r="5" ht="13.5" thickBot="1"/>
    <row r="6" spans="1:2" ht="24.75" thickBot="1">
      <c r="A6" s="10" t="s">
        <v>12</v>
      </c>
      <c r="B6" s="11"/>
    </row>
    <row r="7" spans="1:2" ht="12.75">
      <c r="A7" s="3"/>
      <c r="B7" s="12"/>
    </row>
    <row r="8" ht="12.75">
      <c r="B8" s="9" t="s">
        <v>83</v>
      </c>
    </row>
    <row r="9" ht="13.5" thickBot="1"/>
    <row r="10" spans="1:2" ht="24.75" thickBot="1">
      <c r="A10" s="10" t="s">
        <v>12</v>
      </c>
      <c r="B10" s="11"/>
    </row>
    <row r="12" ht="25.5">
      <c r="B12" s="9" t="s">
        <v>84</v>
      </c>
    </row>
    <row r="13" ht="13.5" thickBot="1"/>
    <row r="14" spans="1:2" ht="24.75" thickBot="1">
      <c r="A14" s="10" t="s">
        <v>12</v>
      </c>
      <c r="B14" s="11"/>
    </row>
  </sheetData>
  <sheetProtection sheet="1" objects="1" scenarios="1"/>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11.421875" defaultRowHeight="12.75"/>
  <cols>
    <col min="1" max="1" width="25.7109375" style="13" customWidth="1"/>
    <col min="2" max="4" width="9.7109375" style="13" customWidth="1"/>
    <col min="5" max="5" width="8.7109375" style="13" customWidth="1"/>
    <col min="6" max="16384" width="11.421875" style="13" customWidth="1"/>
  </cols>
  <sheetData>
    <row r="1" spans="1:2" ht="12.75">
      <c r="A1" s="84" t="str">
        <f>+'DATOS EST PATR'!A1</f>
        <v>AFIC - Ejercicio de Aplicación 4</v>
      </c>
      <c r="B1" s="15"/>
    </row>
    <row r="2" spans="1:2" ht="12.75">
      <c r="A2" s="84" t="str">
        <f>+'DATOS EST PATR'!A2</f>
        <v>FERRUM S.A.</v>
      </c>
      <c r="B2" s="15"/>
    </row>
    <row r="3" spans="1:2" ht="12.75">
      <c r="A3" s="15"/>
      <c r="B3" s="15"/>
    </row>
    <row r="4" spans="1:2" ht="12.75">
      <c r="A4" s="16" t="s">
        <v>64</v>
      </c>
      <c r="B4" s="15"/>
    </row>
    <row r="5" spans="1:4" ht="24">
      <c r="A5" s="19"/>
      <c r="B5" s="56" t="s">
        <v>79</v>
      </c>
      <c r="C5" s="49" t="s">
        <v>80</v>
      </c>
      <c r="D5" s="49" t="s">
        <v>81</v>
      </c>
    </row>
    <row r="6" spans="1:4" ht="12.75">
      <c r="A6" s="31" t="s">
        <v>39</v>
      </c>
      <c r="B6" s="57">
        <f>+'DATOS EST RESULT'!F6</f>
        <v>85.8</v>
      </c>
      <c r="C6" s="50"/>
      <c r="D6" s="51"/>
    </row>
    <row r="7" spans="1:4" ht="12.75">
      <c r="A7" s="31" t="s">
        <v>78</v>
      </c>
      <c r="B7" s="57">
        <f>-(B6-B9+B8)</f>
        <v>-78.9</v>
      </c>
      <c r="C7" s="50"/>
      <c r="D7" s="51"/>
    </row>
    <row r="8" spans="1:4" ht="12.75">
      <c r="A8" s="31" t="s">
        <v>74</v>
      </c>
      <c r="B8" s="57">
        <f>+'DATOS EST RESULT'!F14</f>
        <v>-1.5</v>
      </c>
      <c r="C8" s="50"/>
      <c r="D8" s="51"/>
    </row>
    <row r="9" spans="1:4" ht="12.75">
      <c r="A9" s="33" t="s">
        <v>68</v>
      </c>
      <c r="B9" s="58">
        <f>+'DATOS EST RESULT'!F15</f>
        <v>5.399999999999998</v>
      </c>
      <c r="C9" s="52"/>
      <c r="D9" s="53"/>
    </row>
    <row r="10" spans="1:4" ht="12.75">
      <c r="A10" s="31" t="s">
        <v>14</v>
      </c>
      <c r="B10" s="57">
        <f>+'DATOS EST PATR'!F36</f>
        <v>96.70000000000002</v>
      </c>
      <c r="C10" s="50"/>
      <c r="D10" s="54"/>
    </row>
    <row r="11" spans="1:4" ht="12.75">
      <c r="A11" s="31" t="s">
        <v>50</v>
      </c>
      <c r="B11" s="59">
        <f>+B9/B6</f>
        <v>0.06293706293706292</v>
      </c>
      <c r="C11" s="50"/>
      <c r="D11" s="54"/>
    </row>
    <row r="12" spans="1:4" ht="12.75">
      <c r="A12" s="60" t="s">
        <v>49</v>
      </c>
      <c r="B12" s="61">
        <f>+B6/B10</f>
        <v>0.8872802481902791</v>
      </c>
      <c r="C12" s="50"/>
      <c r="D12" s="50"/>
    </row>
    <row r="13" spans="1:4" ht="12.75">
      <c r="A13" s="33" t="s">
        <v>48</v>
      </c>
      <c r="B13" s="62">
        <f>+B9/B10</f>
        <v>0.05584281282316439</v>
      </c>
      <c r="C13" s="52"/>
      <c r="D13" s="55"/>
    </row>
  </sheetData>
  <sheetProtection sheet="1" objects="1" scenarios="1"/>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F9"/>
  <sheetViews>
    <sheetView workbookViewId="0" topLeftCell="A1">
      <selection activeCell="A1" sqref="A1"/>
    </sheetView>
  </sheetViews>
  <sheetFormatPr defaultColWidth="11.421875" defaultRowHeight="12.75"/>
  <cols>
    <col min="1" max="1" width="35.7109375" style="13" customWidth="1"/>
    <col min="2" max="6" width="7.7109375" style="13" customWidth="1"/>
    <col min="7" max="16384" width="11.421875" style="13" customWidth="1"/>
  </cols>
  <sheetData>
    <row r="1" spans="1:6" ht="12.75">
      <c r="A1" s="84" t="str">
        <f>+'DATOS EST PATR'!A1</f>
        <v>AFIC - Ejercicio de Aplicación 4</v>
      </c>
      <c r="B1" s="15"/>
      <c r="C1" s="15"/>
      <c r="D1" s="15"/>
      <c r="E1" s="15"/>
      <c r="F1" s="15"/>
    </row>
    <row r="2" spans="1:6" ht="12.75">
      <c r="A2" s="84" t="str">
        <f>+'DATOS EST PATR'!A2</f>
        <v>FERRUM S.A.</v>
      </c>
      <c r="B2" s="15"/>
      <c r="C2" s="15"/>
      <c r="D2" s="15"/>
      <c r="E2" s="15"/>
      <c r="F2" s="15"/>
    </row>
    <row r="3" spans="1:6" ht="12.75">
      <c r="A3" s="15"/>
      <c r="B3" s="15"/>
      <c r="C3" s="15"/>
      <c r="D3" s="15"/>
      <c r="E3" s="15"/>
      <c r="F3" s="15"/>
    </row>
    <row r="4" spans="1:6" ht="12.75">
      <c r="A4" s="16" t="s">
        <v>11</v>
      </c>
      <c r="B4" s="15"/>
      <c r="C4" s="15"/>
      <c r="D4" s="15"/>
      <c r="E4" s="15"/>
      <c r="F4" s="15"/>
    </row>
    <row r="5" spans="1:6" ht="12.75">
      <c r="A5" s="47"/>
      <c r="B5" s="48">
        <v>1994</v>
      </c>
      <c r="C5" s="48">
        <v>1995</v>
      </c>
      <c r="D5" s="48">
        <v>1996</v>
      </c>
      <c r="E5" s="48">
        <v>1997</v>
      </c>
      <c r="F5" s="48">
        <v>1998</v>
      </c>
    </row>
    <row r="6" spans="1:6" ht="12.75">
      <c r="A6" s="31" t="s">
        <v>42</v>
      </c>
      <c r="B6" s="29">
        <f>+'DATOS EST PATR'!B15/'DATOS EST PATR'!B27</f>
        <v>2.3665835411471328</v>
      </c>
      <c r="C6" s="29">
        <f>+'DATOS EST PATR'!C15/'DATOS EST PATR'!C27</f>
        <v>2.205882352941176</v>
      </c>
      <c r="D6" s="29">
        <f>+'DATOS EST PATR'!D15/'DATOS EST PATR'!D27</f>
        <v>2.1341222879684416</v>
      </c>
      <c r="E6" s="29">
        <f>+'DATOS EST PATR'!E15/'DATOS EST PATR'!E27</f>
        <v>2.080223880597015</v>
      </c>
      <c r="F6" s="29">
        <f>+'DATOS EST PATR'!F15/'DATOS EST PATR'!F27</f>
        <v>2.0169204737732658</v>
      </c>
    </row>
    <row r="7" spans="1:6" ht="12.75">
      <c r="A7" s="33" t="s">
        <v>41</v>
      </c>
      <c r="B7" s="35">
        <f>+'DATOS EST RESULT'!B15/(-'DATOS EST RESULT'!B16)</f>
        <v>1.9411764705882357</v>
      </c>
      <c r="C7" s="35">
        <f>+'DATOS EST RESULT'!C15/(-'DATOS EST RESULT'!C16)</f>
        <v>2.368421052631579</v>
      </c>
      <c r="D7" s="35">
        <f>+'DATOS EST RESULT'!D15/(-'DATOS EST RESULT'!D16)</f>
        <v>0.6400000000000012</v>
      </c>
      <c r="E7" s="35">
        <f>+'DATOS EST RESULT'!E15/(-'DATOS EST RESULT'!E16)</f>
        <v>1.1428571428571457</v>
      </c>
      <c r="F7" s="35">
        <f>+'EFECTO PALANCA'!D9/-'DATOS EST RESULT'!F16</f>
        <v>2.299999999999997</v>
      </c>
    </row>
    <row r="9" ht="12.75">
      <c r="A9" s="91"/>
    </row>
  </sheetData>
  <sheetProtection sheet="1" objects="1" scenarios="1"/>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D46"/>
  <sheetViews>
    <sheetView workbookViewId="0" topLeftCell="A1">
      <selection activeCell="A1" sqref="A1"/>
    </sheetView>
  </sheetViews>
  <sheetFormatPr defaultColWidth="11.421875" defaultRowHeight="12.75"/>
  <cols>
    <col min="1" max="1" width="35.7109375" style="17" customWidth="1"/>
    <col min="2" max="2" width="4.7109375" style="17" customWidth="1"/>
    <col min="3" max="4" width="9.7109375" style="17" customWidth="1"/>
    <col min="5" max="5" width="8.7109375" style="17" customWidth="1"/>
    <col min="6" max="16384" width="11.421875" style="17" customWidth="1"/>
  </cols>
  <sheetData>
    <row r="1" spans="1:4" ht="12.75">
      <c r="A1" s="84" t="str">
        <f>+'DATOS EST PATR'!A1</f>
        <v>AFIC - Ejercicio de Aplicación 4</v>
      </c>
      <c r="B1" s="18"/>
      <c r="C1" s="18"/>
      <c r="D1" s="18"/>
    </row>
    <row r="2" spans="1:4" ht="12.75">
      <c r="A2" s="84" t="str">
        <f>+'DATOS EST PATR'!A2</f>
        <v>FERRUM S.A.</v>
      </c>
      <c r="B2" s="18"/>
      <c r="C2" s="18"/>
      <c r="D2" s="18"/>
    </row>
    <row r="3" spans="1:4" ht="12.75">
      <c r="A3" s="14"/>
      <c r="B3" s="18"/>
      <c r="C3" s="18"/>
      <c r="D3" s="18"/>
    </row>
    <row r="4" spans="1:4" ht="12.75">
      <c r="A4" s="16" t="s">
        <v>90</v>
      </c>
      <c r="B4" s="18"/>
      <c r="C4" s="87">
        <v>1998</v>
      </c>
      <c r="D4" s="88"/>
    </row>
    <row r="5" spans="1:4" ht="33.75">
      <c r="A5" s="20"/>
      <c r="B5" s="21"/>
      <c r="C5" s="22" t="s">
        <v>85</v>
      </c>
      <c r="D5" s="22" t="s">
        <v>86</v>
      </c>
    </row>
    <row r="6" spans="1:4" ht="12.75">
      <c r="A6" s="23" t="s">
        <v>39</v>
      </c>
      <c r="B6" s="24"/>
      <c r="C6" s="25">
        <f>+'DATOS EST RESULT'!F6</f>
        <v>85.8</v>
      </c>
      <c r="D6" s="25">
        <f>+C6</f>
        <v>85.8</v>
      </c>
    </row>
    <row r="7" spans="1:4" ht="12.75">
      <c r="A7" s="23" t="s">
        <v>78</v>
      </c>
      <c r="B7" s="24"/>
      <c r="C7" s="25">
        <f>-(C6-C9+C8)</f>
        <v>-78.9</v>
      </c>
      <c r="D7" s="25">
        <f>+C7</f>
        <v>-78.9</v>
      </c>
    </row>
    <row r="8" spans="1:4" ht="12.75">
      <c r="A8" s="23" t="s">
        <v>74</v>
      </c>
      <c r="B8" s="24"/>
      <c r="C8" s="25">
        <f>+'DATOS EST RESULT'!F14</f>
        <v>-1.5</v>
      </c>
      <c r="D8" s="25"/>
    </row>
    <row r="9" spans="1:4" ht="12.75">
      <c r="A9" s="26" t="s">
        <v>68</v>
      </c>
      <c r="B9" s="21"/>
      <c r="C9" s="27">
        <f>+'DATOS EST RESULT'!F15</f>
        <v>5.399999999999998</v>
      </c>
      <c r="D9" s="27">
        <f>+D6+D7</f>
        <v>6.8999999999999915</v>
      </c>
    </row>
    <row r="10" spans="1:4" ht="12.75">
      <c r="A10" s="23" t="s">
        <v>50</v>
      </c>
      <c r="B10" s="24"/>
      <c r="C10" s="28">
        <f>+C9/C6</f>
        <v>0.06293706293706292</v>
      </c>
      <c r="D10" s="28">
        <f>+D9/D6</f>
        <v>0.08041958041958032</v>
      </c>
    </row>
    <row r="11" spans="1:4" ht="12.75">
      <c r="A11" s="23" t="s">
        <v>14</v>
      </c>
      <c r="B11" s="24"/>
      <c r="C11" s="29">
        <f>+'PARTE A - CALC'!B10</f>
        <v>96.70000000000002</v>
      </c>
      <c r="D11" s="28"/>
    </row>
    <row r="12" spans="1:4" ht="12.75">
      <c r="A12" s="23" t="s">
        <v>48</v>
      </c>
      <c r="B12" s="24"/>
      <c r="C12" s="28">
        <f>+C9/C11</f>
        <v>0.05584281282316439</v>
      </c>
      <c r="D12" s="28">
        <f>+D9/C11</f>
        <v>0.07135470527404333</v>
      </c>
    </row>
    <row r="13" spans="1:4" ht="12.75">
      <c r="A13" s="26" t="s">
        <v>65</v>
      </c>
      <c r="B13" s="21"/>
      <c r="C13" s="27">
        <f>+C9/-C42</f>
        <v>1.7999999999999992</v>
      </c>
      <c r="D13" s="27">
        <f>+D9/-D42</f>
        <v>2.299999999999997</v>
      </c>
    </row>
    <row r="14" spans="1:4" ht="12.75">
      <c r="A14" s="23" t="s">
        <v>77</v>
      </c>
      <c r="B14" s="24"/>
      <c r="C14" s="30">
        <v>0.55</v>
      </c>
      <c r="D14" s="31"/>
    </row>
    <row r="15" spans="1:4" ht="12.75">
      <c r="A15" s="26" t="s">
        <v>75</v>
      </c>
      <c r="B15" s="21"/>
      <c r="C15" s="32">
        <v>0.45</v>
      </c>
      <c r="D15" s="33"/>
    </row>
    <row r="16" spans="1:4" ht="12.75">
      <c r="A16" s="23" t="s">
        <v>39</v>
      </c>
      <c r="B16" s="24"/>
      <c r="C16" s="29">
        <f>+C6</f>
        <v>85.8</v>
      </c>
      <c r="D16" s="29">
        <f>+D6</f>
        <v>85.8</v>
      </c>
    </row>
    <row r="17" spans="1:4" ht="12.75">
      <c r="A17" s="23" t="s">
        <v>77</v>
      </c>
      <c r="B17" s="24"/>
      <c r="C17" s="29">
        <f>+C7*C14</f>
        <v>-43.395</v>
      </c>
      <c r="D17" s="34">
        <f>+C17</f>
        <v>-43.395</v>
      </c>
    </row>
    <row r="18" spans="1:4" ht="12.75">
      <c r="A18" s="23" t="s">
        <v>76</v>
      </c>
      <c r="B18" s="24"/>
      <c r="C18" s="29">
        <f>+C16+C17</f>
        <v>42.404999999999994</v>
      </c>
      <c r="D18" s="29">
        <f>+D16+D17</f>
        <v>42.404999999999994</v>
      </c>
    </row>
    <row r="19" spans="1:4" ht="12.75">
      <c r="A19" s="23" t="s">
        <v>75</v>
      </c>
      <c r="B19" s="24"/>
      <c r="C19" s="29">
        <f>+C7*C15</f>
        <v>-35.505</v>
      </c>
      <c r="D19" s="34">
        <f>+C19</f>
        <v>-35.505</v>
      </c>
    </row>
    <row r="20" spans="1:4" ht="12.75">
      <c r="A20" s="23" t="s">
        <v>74</v>
      </c>
      <c r="B20" s="24"/>
      <c r="C20" s="29">
        <f>+C8</f>
        <v>-1.5</v>
      </c>
      <c r="D20" s="31"/>
    </row>
    <row r="21" spans="1:4" ht="12.75">
      <c r="A21" s="26" t="s">
        <v>68</v>
      </c>
      <c r="B21" s="21"/>
      <c r="C21" s="35">
        <f>+C18+C19+C20</f>
        <v>5.3999999999999915</v>
      </c>
      <c r="D21" s="35">
        <f>+D18+D19+D20</f>
        <v>6.8999999999999915</v>
      </c>
    </row>
    <row r="22" spans="1:4" ht="12.75">
      <c r="A22" s="23" t="s">
        <v>73</v>
      </c>
      <c r="B22" s="36"/>
      <c r="C22" s="37">
        <f>+C18/C21</f>
        <v>7.852777777777789</v>
      </c>
      <c r="D22" s="37">
        <f>+D18/D21</f>
        <v>6.14565217391305</v>
      </c>
    </row>
    <row r="23" spans="1:4" ht="12.75">
      <c r="A23" s="38" t="s">
        <v>70</v>
      </c>
      <c r="B23" s="39">
        <v>0.07</v>
      </c>
      <c r="C23" s="31"/>
      <c r="D23" s="31"/>
    </row>
    <row r="24" spans="1:4" ht="12.75">
      <c r="A24" s="40" t="s">
        <v>72</v>
      </c>
      <c r="B24" s="21"/>
      <c r="C24" s="32">
        <f>+C22*B23</f>
        <v>0.5496944444444453</v>
      </c>
      <c r="D24" s="32">
        <f>+D22*B23</f>
        <v>0.43019565217391353</v>
      </c>
    </row>
    <row r="25" spans="1:4" ht="12.75">
      <c r="A25" s="23" t="s">
        <v>68</v>
      </c>
      <c r="B25" s="24"/>
      <c r="C25" s="34">
        <f>+C21</f>
        <v>5.3999999999999915</v>
      </c>
      <c r="D25" s="34">
        <f>+D21</f>
        <v>6.8999999999999915</v>
      </c>
    </row>
    <row r="26" spans="1:4" ht="12.75">
      <c r="A26" s="23" t="s">
        <v>51</v>
      </c>
      <c r="B26" s="24"/>
      <c r="C26" s="29">
        <f>+'DATOS EST RESULT'!F16</f>
        <v>-3</v>
      </c>
      <c r="D26" s="34">
        <f>+C26</f>
        <v>-3</v>
      </c>
    </row>
    <row r="27" spans="1:4" ht="12.75">
      <c r="A27" s="23" t="s">
        <v>67</v>
      </c>
      <c r="B27" s="24"/>
      <c r="C27" s="34">
        <f>+C21+C26</f>
        <v>2.3999999999999915</v>
      </c>
      <c r="D27" s="34">
        <f>+D21+D26</f>
        <v>3.8999999999999915</v>
      </c>
    </row>
    <row r="28" spans="1:4" ht="12.75">
      <c r="A28" s="23" t="s">
        <v>55</v>
      </c>
      <c r="B28" s="24"/>
      <c r="C28" s="34">
        <f>+'DATOS EST PATR'!F28</f>
        <v>60.10000000000001</v>
      </c>
      <c r="D28" s="34">
        <f>+C28</f>
        <v>60.10000000000001</v>
      </c>
    </row>
    <row r="29" spans="1:4" ht="12.75">
      <c r="A29" s="26" t="s">
        <v>66</v>
      </c>
      <c r="B29" s="21"/>
      <c r="C29" s="41">
        <f>+C27/C28</f>
        <v>0.03993344425956724</v>
      </c>
      <c r="D29" s="41">
        <f>+D27/D28</f>
        <v>0.06489184692179685</v>
      </c>
    </row>
    <row r="30" spans="1:4" ht="12.75">
      <c r="A30" s="23" t="s">
        <v>71</v>
      </c>
      <c r="B30" s="36"/>
      <c r="C30" s="37">
        <f>+C21/C27</f>
        <v>2.2500000000000044</v>
      </c>
      <c r="D30" s="37">
        <f>+D21/D27</f>
        <v>1.769230769230771</v>
      </c>
    </row>
    <row r="31" spans="1:4" ht="12.75">
      <c r="A31" s="38" t="s">
        <v>70</v>
      </c>
      <c r="B31" s="42">
        <f>+B23</f>
        <v>0.07</v>
      </c>
      <c r="C31" s="31"/>
      <c r="D31" s="31"/>
    </row>
    <row r="32" spans="1:4" ht="12.75">
      <c r="A32" s="40" t="s">
        <v>69</v>
      </c>
      <c r="B32" s="21"/>
      <c r="C32" s="32">
        <f>+C24*C30</f>
        <v>1.2368125000000043</v>
      </c>
      <c r="D32" s="32">
        <f>+D24*D30</f>
        <v>0.7611153846153862</v>
      </c>
    </row>
    <row r="33" spans="1:4" ht="12.75">
      <c r="A33" s="18"/>
      <c r="B33" s="18"/>
      <c r="C33" s="18"/>
      <c r="D33" s="18"/>
    </row>
    <row r="34" spans="1:4" ht="12.75">
      <c r="A34" s="18"/>
      <c r="B34" s="18"/>
      <c r="C34" s="89" t="s">
        <v>87</v>
      </c>
      <c r="D34" s="89"/>
    </row>
    <row r="35" spans="1:4" ht="33.75">
      <c r="A35" s="20"/>
      <c r="B35" s="18"/>
      <c r="C35" s="43" t="s">
        <v>88</v>
      </c>
      <c r="D35" s="43" t="s">
        <v>89</v>
      </c>
    </row>
    <row r="36" spans="1:4" ht="12.75">
      <c r="A36" s="23" t="s">
        <v>39</v>
      </c>
      <c r="B36" s="36"/>
      <c r="C36" s="29">
        <f>+C16*(1-B23)</f>
        <v>79.794</v>
      </c>
      <c r="D36" s="34">
        <f>+C36</f>
        <v>79.794</v>
      </c>
    </row>
    <row r="37" spans="1:4" ht="12.75">
      <c r="A37" s="23" t="s">
        <v>68</v>
      </c>
      <c r="B37" s="24"/>
      <c r="C37" s="29">
        <f>+C21*(1-C24)</f>
        <v>2.431649999999992</v>
      </c>
      <c r="D37" s="29">
        <f>+D21*(1-D24)</f>
        <v>3.931649999999992</v>
      </c>
    </row>
    <row r="38" spans="1:4" ht="12.75">
      <c r="A38" s="23" t="s">
        <v>50</v>
      </c>
      <c r="B38" s="24"/>
      <c r="C38" s="28">
        <f>+C37/C36</f>
        <v>0.030474095796676343</v>
      </c>
      <c r="D38" s="28">
        <f>+D37/D36</f>
        <v>0.04927250169185643</v>
      </c>
    </row>
    <row r="39" spans="1:4" ht="12.75">
      <c r="A39" s="23" t="s">
        <v>14</v>
      </c>
      <c r="B39" s="24"/>
      <c r="C39" s="29">
        <f>+C11</f>
        <v>96.70000000000002</v>
      </c>
      <c r="D39" s="28"/>
    </row>
    <row r="40" spans="1:4" ht="12.75">
      <c r="A40" s="26" t="s">
        <v>48</v>
      </c>
      <c r="B40" s="21"/>
      <c r="C40" s="41">
        <f>+C37/C11</f>
        <v>0.02514632885211987</v>
      </c>
      <c r="D40" s="41">
        <f>+D37/C11</f>
        <v>0.04065822130299888</v>
      </c>
    </row>
    <row r="41" spans="1:4" ht="12.75">
      <c r="A41" s="23" t="s">
        <v>68</v>
      </c>
      <c r="B41" s="36"/>
      <c r="C41" s="34">
        <f>+C37</f>
        <v>2.431649999999992</v>
      </c>
      <c r="D41" s="34">
        <f>+D37</f>
        <v>3.931649999999992</v>
      </c>
    </row>
    <row r="42" spans="1:4" ht="12.75">
      <c r="A42" s="23" t="s">
        <v>51</v>
      </c>
      <c r="B42" s="24"/>
      <c r="C42" s="34">
        <f>+C26</f>
        <v>-3</v>
      </c>
      <c r="D42" s="34">
        <f>+D26</f>
        <v>-3</v>
      </c>
    </row>
    <row r="43" spans="1:4" ht="12.75">
      <c r="A43" s="23" t="s">
        <v>67</v>
      </c>
      <c r="B43" s="24"/>
      <c r="C43" s="34">
        <f>+C41+C42</f>
        <v>-0.5683500000000081</v>
      </c>
      <c r="D43" s="34">
        <f>+D41+D42</f>
        <v>0.9316499999999919</v>
      </c>
    </row>
    <row r="44" spans="1:4" ht="12.75">
      <c r="A44" s="23" t="s">
        <v>55</v>
      </c>
      <c r="B44" s="24"/>
      <c r="C44" s="34">
        <f>+C28</f>
        <v>60.10000000000001</v>
      </c>
      <c r="D44" s="34">
        <f>+D28</f>
        <v>60.10000000000001</v>
      </c>
    </row>
    <row r="45" spans="1:4" ht="12.75">
      <c r="A45" s="23" t="s">
        <v>66</v>
      </c>
      <c r="B45" s="24"/>
      <c r="C45" s="28">
        <f>+C43/C44</f>
        <v>-0.009456738768718937</v>
      </c>
      <c r="D45" s="28">
        <f>+D43/D44</f>
        <v>0.015501663893510677</v>
      </c>
    </row>
    <row r="46" spans="1:4" ht="12.75">
      <c r="A46" s="44" t="s">
        <v>65</v>
      </c>
      <c r="B46" s="45"/>
      <c r="C46" s="46">
        <f>+C41/-C42</f>
        <v>0.8105499999999973</v>
      </c>
      <c r="D46" s="46">
        <f>+D41/-D42</f>
        <v>1.3105499999999972</v>
      </c>
    </row>
  </sheetData>
  <sheetProtection sheet="1" objects="1" scenarios="1"/>
  <mergeCells count="2">
    <mergeCell ref="C4:D4"/>
    <mergeCell ref="C34:D34"/>
  </mergeCells>
  <printOptions/>
  <pageMargins left="0.75" right="0.75" top="1" bottom="1"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B15"/>
  <sheetViews>
    <sheetView workbookViewId="0" topLeftCell="A1">
      <selection activeCell="A1" sqref="A1"/>
    </sheetView>
  </sheetViews>
  <sheetFormatPr defaultColWidth="11.421875" defaultRowHeight="12.75"/>
  <cols>
    <col min="1" max="1" width="9.7109375" style="0" customWidth="1"/>
    <col min="2" max="2" width="65.7109375" style="0" customWidth="1"/>
  </cols>
  <sheetData>
    <row r="1" ht="12.75">
      <c r="A1" s="86" t="str">
        <f>+'PARTE A - CALC'!A1</f>
        <v>AFIC - Ejercicio de Aplicación 4</v>
      </c>
    </row>
    <row r="2" ht="12.75">
      <c r="A2" s="86" t="str">
        <f>+'PARTE A - CALC'!A2</f>
        <v>FERRUM S.A.</v>
      </c>
    </row>
    <row r="3" ht="12.75">
      <c r="B3" s="85" t="s">
        <v>98</v>
      </c>
    </row>
    <row r="4" ht="25.5">
      <c r="B4" s="9" t="s">
        <v>91</v>
      </c>
    </row>
    <row r="5" ht="13.5" thickBot="1"/>
    <row r="6" spans="1:2" ht="24.75" thickBot="1">
      <c r="A6" s="10" t="s">
        <v>12</v>
      </c>
      <c r="B6" s="11"/>
    </row>
    <row r="7" spans="1:2" ht="12.75">
      <c r="A7" s="3"/>
      <c r="B7" s="12"/>
    </row>
    <row r="8" ht="38.25">
      <c r="B8" s="9" t="s">
        <v>92</v>
      </c>
    </row>
    <row r="9" ht="13.5" thickBot="1"/>
    <row r="10" spans="1:2" ht="24.75" thickBot="1">
      <c r="A10" s="10" t="s">
        <v>12</v>
      </c>
      <c r="B10" s="11"/>
    </row>
    <row r="13" ht="25.5">
      <c r="B13" s="9" t="s">
        <v>93</v>
      </c>
    </row>
    <row r="14" ht="13.5" thickBot="1"/>
    <row r="15" spans="1:2" ht="24.75" thickBot="1">
      <c r="A15" s="10" t="s">
        <v>12</v>
      </c>
      <c r="B15" s="11"/>
    </row>
  </sheetData>
  <sheetProtection sheet="1" objects="1" scenarios="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FORNERO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RICARDO</cp:lastModifiedBy>
  <dcterms:created xsi:type="dcterms:W3CDTF">2001-03-20T22:35:19Z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