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7680" activeTab="0"/>
  </bookViews>
  <sheets>
    <sheet name="Hoja2" sheetId="1" r:id="rId1"/>
    <sheet name="PIZZERIA" sheetId="2" r:id="rId2"/>
    <sheet name="Hoja3" sheetId="3" r:id="rId3"/>
  </sheets>
  <definedNames>
    <definedName name="_xlnm.Print_Area" localSheetId="1">'PIZZERIA'!$A$1:$F$66</definedName>
  </definedNames>
  <calcPr fullCalcOnLoad="1"/>
</workbook>
</file>

<file path=xl/sharedStrings.xml><?xml version="1.0" encoding="utf-8"?>
<sst xmlns="http://schemas.openxmlformats.org/spreadsheetml/2006/main" count="70" uniqueCount="53">
  <si>
    <t>INVERSIÓN INICIAL:</t>
  </si>
  <si>
    <t>Ingresos</t>
  </si>
  <si>
    <t>Egresos</t>
  </si>
  <si>
    <t>Tasa de Corte:</t>
  </si>
  <si>
    <t>V.A.N.:</t>
  </si>
  <si>
    <t>T.I.R.:</t>
  </si>
  <si>
    <t xml:space="preserve"> </t>
  </si>
  <si>
    <t xml:space="preserve">  </t>
  </si>
  <si>
    <t>FLUJO DE FONDOS</t>
  </si>
  <si>
    <t>Total ingresos</t>
  </si>
  <si>
    <t xml:space="preserve">Seguros, Mantenimiento </t>
  </si>
  <si>
    <t>Almuerzos</t>
  </si>
  <si>
    <t>TOTAL</t>
  </si>
  <si>
    <t>FINANZAS PARA PEQUEÑAS Y MEDIANAS EMPRESAS</t>
  </si>
  <si>
    <t>SERVICIOS DE CATERING</t>
  </si>
  <si>
    <t>Alquiler</t>
  </si>
  <si>
    <t>Depósito Garantía</t>
  </si>
  <si>
    <t>Cocina Ind. y Heladeras</t>
  </si>
  <si>
    <t>Rodado</t>
  </si>
  <si>
    <t>Utensillos, cacerolas, etc.</t>
  </si>
  <si>
    <t>Capital de Trabajo</t>
  </si>
  <si>
    <t>PC, Impresora, Fax</t>
  </si>
  <si>
    <t>Amort. Equip. Cocina</t>
  </si>
  <si>
    <t>Amort. Vehículo</t>
  </si>
  <si>
    <t>Amort. Equip. Oficina</t>
  </si>
  <si>
    <t>Valor Recupero</t>
  </si>
  <si>
    <t>Bs. Cocina</t>
  </si>
  <si>
    <t>Amor. Anual</t>
  </si>
  <si>
    <t>Valor Contable</t>
  </si>
  <si>
    <t>Precio Compra</t>
  </si>
  <si>
    <t>Precio Venta</t>
  </si>
  <si>
    <t>Gcia - Perd.</t>
  </si>
  <si>
    <t>Impuesto 35%</t>
  </si>
  <si>
    <t>Valor Rec. Bs. Cocina</t>
  </si>
  <si>
    <t>Valor Rec. Vehículo</t>
  </si>
  <si>
    <t>Vehículo</t>
  </si>
  <si>
    <t>Salarios</t>
  </si>
  <si>
    <t>Publicidad</t>
  </si>
  <si>
    <t>Cantidad mensual</t>
  </si>
  <si>
    <t>Precio</t>
  </si>
  <si>
    <t>Eventos extraordinarios</t>
  </si>
  <si>
    <t>Insumos almuerzos</t>
  </si>
  <si>
    <t>Insumos eventos</t>
  </si>
  <si>
    <t>Total egresos</t>
  </si>
  <si>
    <t>U. a I. I.</t>
  </si>
  <si>
    <t>U. d I. I.</t>
  </si>
  <si>
    <t>FLUJO FONDOS NETOS</t>
  </si>
  <si>
    <t>Ahorro Impositivo</t>
  </si>
  <si>
    <t>Utilización Ah. Imp.</t>
  </si>
  <si>
    <t>Impuesto a las Ganancias calculado</t>
  </si>
  <si>
    <t>Impuesto a las Ganancias A PAGAR</t>
  </si>
  <si>
    <t>Amort. Utensillios</t>
  </si>
  <si>
    <t>Amort. Cocina y heladeras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</si>
</sst>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0"/>
    <numFmt numFmtId="181" formatCode="#,##0.0000"/>
    <numFmt numFmtId="182" formatCode="#,##0.00000"/>
    <numFmt numFmtId="183" formatCode="#,##0.000000"/>
    <numFmt numFmtId="184" formatCode="0.0%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8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0" fontId="0" fillId="0" borderId="14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10</xdr:col>
      <xdr:colOff>266700</xdr:colOff>
      <xdr:row>30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8839"/>
        <a:stretch>
          <a:fillRect/>
        </a:stretch>
      </xdr:blipFill>
      <xdr:spPr>
        <a:xfrm>
          <a:off x="838200" y="0"/>
          <a:ext cx="70485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9" sqref="N19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130" zoomScaleNormal="130" zoomScalePageLayoutView="0" workbookViewId="0" topLeftCell="A43">
      <selection activeCell="D22" sqref="D22"/>
    </sheetView>
  </sheetViews>
  <sheetFormatPr defaultColWidth="11.421875" defaultRowHeight="12.75"/>
  <cols>
    <col min="1" max="1" width="25.28125" style="1" customWidth="1"/>
    <col min="2" max="2" width="14.7109375" style="1" customWidth="1"/>
    <col min="3" max="3" width="12.57421875" style="1" customWidth="1"/>
    <col min="4" max="6" width="12.7109375" style="1" customWidth="1"/>
    <col min="7" max="16384" width="11.421875" style="1" customWidth="1"/>
  </cols>
  <sheetData>
    <row r="1" spans="1:6" ht="12.75">
      <c r="A1" s="52" t="s">
        <v>13</v>
      </c>
      <c r="B1" s="52"/>
      <c r="C1" s="52"/>
      <c r="D1" s="52"/>
      <c r="E1" s="52"/>
      <c r="F1" s="52"/>
    </row>
    <row r="2" spans="1:6" ht="12.75">
      <c r="A2" s="10"/>
      <c r="B2" s="10"/>
      <c r="C2" s="10"/>
      <c r="D2" s="10"/>
      <c r="E2" s="10"/>
      <c r="F2" s="10"/>
    </row>
    <row r="3" spans="1:6" ht="12.75">
      <c r="A3" s="52" t="s">
        <v>14</v>
      </c>
      <c r="B3" s="52"/>
      <c r="C3" s="52"/>
      <c r="D3" s="52"/>
      <c r="E3" s="52"/>
      <c r="F3" s="52"/>
    </row>
    <row r="5" spans="1:6" ht="12.75">
      <c r="A5" s="9"/>
      <c r="B5" s="9"/>
      <c r="C5" s="9"/>
      <c r="D5" s="9"/>
      <c r="E5" s="9"/>
      <c r="F5" s="9"/>
    </row>
    <row r="6" spans="1:7" ht="12.75">
      <c r="A6" s="11" t="s">
        <v>0</v>
      </c>
      <c r="B6" s="12"/>
      <c r="C6" s="13"/>
      <c r="D6" s="13"/>
      <c r="E6" s="13"/>
      <c r="F6" s="13"/>
      <c r="G6" s="2"/>
    </row>
    <row r="7" spans="1:7" ht="12.75">
      <c r="A7" s="14" t="s">
        <v>16</v>
      </c>
      <c r="B7" s="15">
        <v>4000</v>
      </c>
      <c r="C7" s="13"/>
      <c r="D7" s="13"/>
      <c r="E7" s="13"/>
      <c r="F7" s="13"/>
      <c r="G7" s="2"/>
    </row>
    <row r="8" spans="1:7" ht="12.75">
      <c r="A8" s="14" t="s">
        <v>17</v>
      </c>
      <c r="B8" s="15">
        <v>15000</v>
      </c>
      <c r="C8" s="13"/>
      <c r="D8" s="13" t="s">
        <v>6</v>
      </c>
      <c r="E8" s="13"/>
      <c r="F8" s="13"/>
      <c r="G8" s="2"/>
    </row>
    <row r="9" spans="1:7" ht="12.75">
      <c r="A9" s="14" t="s">
        <v>19</v>
      </c>
      <c r="B9" s="15">
        <v>5000</v>
      </c>
      <c r="C9" s="13"/>
      <c r="D9" s="13"/>
      <c r="E9" s="13"/>
      <c r="F9" s="13"/>
      <c r="G9" s="2"/>
    </row>
    <row r="10" spans="1:7" ht="12.75">
      <c r="A10" s="14" t="s">
        <v>18</v>
      </c>
      <c r="B10" s="15">
        <v>30000</v>
      </c>
      <c r="C10" s="16" t="s">
        <v>6</v>
      </c>
      <c r="D10" s="16"/>
      <c r="E10" s="16"/>
      <c r="F10" s="16"/>
      <c r="G10" s="2"/>
    </row>
    <row r="11" spans="1:7" ht="12.75">
      <c r="A11" s="14" t="s">
        <v>21</v>
      </c>
      <c r="B11" s="15">
        <v>6000</v>
      </c>
      <c r="C11" s="16"/>
      <c r="D11" s="16"/>
      <c r="E11" s="16"/>
      <c r="F11" s="16"/>
      <c r="G11" s="2"/>
    </row>
    <row r="12" spans="1:7" ht="12.75">
      <c r="A12" s="14" t="s">
        <v>20</v>
      </c>
      <c r="B12" s="15">
        <f>D26/12</f>
        <v>3300</v>
      </c>
      <c r="C12" s="16"/>
      <c r="D12" s="16"/>
      <c r="E12" s="16"/>
      <c r="F12" s="16"/>
      <c r="G12" s="2"/>
    </row>
    <row r="13" spans="1:7" ht="12.75">
      <c r="A13" s="17" t="s">
        <v>12</v>
      </c>
      <c r="B13" s="18">
        <f>SUM(B7:B12)</f>
        <v>63300</v>
      </c>
      <c r="C13" s="16"/>
      <c r="D13" s="16"/>
      <c r="E13" s="16" t="s">
        <v>7</v>
      </c>
      <c r="F13" s="16"/>
      <c r="G13" s="2"/>
    </row>
    <row r="14" spans="1:7" ht="12.75">
      <c r="A14" s="19"/>
      <c r="B14" s="20"/>
      <c r="C14" s="16"/>
      <c r="D14" s="16"/>
      <c r="E14" s="16"/>
      <c r="F14" s="16"/>
      <c r="G14" s="2"/>
    </row>
    <row r="15" spans="1:7" ht="12.75">
      <c r="A15" s="9"/>
      <c r="B15" s="9"/>
      <c r="C15" s="16"/>
      <c r="D15" s="16" t="s">
        <v>6</v>
      </c>
      <c r="E15" s="16" t="s">
        <v>6</v>
      </c>
      <c r="F15" s="16"/>
      <c r="G15" s="2"/>
    </row>
    <row r="16" spans="1:7" ht="12.75">
      <c r="A16" s="9"/>
      <c r="B16" s="9"/>
      <c r="C16" s="16"/>
      <c r="D16" s="16"/>
      <c r="E16" s="16"/>
      <c r="F16" s="16"/>
      <c r="G16" s="2"/>
    </row>
    <row r="17" spans="1:7" ht="12.75">
      <c r="A17" s="17" t="s">
        <v>8</v>
      </c>
      <c r="B17" s="21"/>
      <c r="C17" s="23">
        <v>0</v>
      </c>
      <c r="D17" s="23">
        <v>1</v>
      </c>
      <c r="E17" s="23">
        <v>2</v>
      </c>
      <c r="F17" s="23">
        <v>3</v>
      </c>
      <c r="G17" s="2"/>
    </row>
    <row r="18" spans="1:7" ht="12.75">
      <c r="A18" s="17" t="s">
        <v>1</v>
      </c>
      <c r="B18" s="14"/>
      <c r="C18" s="15"/>
      <c r="D18" s="15"/>
      <c r="E18" s="15"/>
      <c r="F18" s="15"/>
      <c r="G18" s="2"/>
    </row>
    <row r="19" spans="1:7" ht="12.75">
      <c r="A19" s="14" t="s">
        <v>38</v>
      </c>
      <c r="B19" s="21"/>
      <c r="C19" s="22"/>
      <c r="D19" s="15">
        <v>50</v>
      </c>
      <c r="E19" s="15">
        <v>100</v>
      </c>
      <c r="F19" s="15">
        <v>150</v>
      </c>
      <c r="G19" s="2"/>
    </row>
    <row r="20" spans="1:7" ht="12.75">
      <c r="A20" s="14" t="s">
        <v>39</v>
      </c>
      <c r="B20" s="21"/>
      <c r="C20" s="22"/>
      <c r="D20" s="15">
        <v>10</v>
      </c>
      <c r="E20" s="15">
        <f>D20*1.1</f>
        <v>11</v>
      </c>
      <c r="F20" s="15">
        <f>E20*1.1</f>
        <v>12.100000000000001</v>
      </c>
      <c r="G20" s="2"/>
    </row>
    <row r="21" spans="1:8" ht="12.75">
      <c r="A21" s="14" t="s">
        <v>11</v>
      </c>
      <c r="B21" s="22"/>
      <c r="C21" s="22" t="s">
        <v>6</v>
      </c>
      <c r="D21" s="15">
        <f>50*22*12*10</f>
        <v>132000</v>
      </c>
      <c r="E21" s="15">
        <f>100*22*12*11</f>
        <v>290400</v>
      </c>
      <c r="F21" s="15">
        <f>150*22*12*12</f>
        <v>475200</v>
      </c>
      <c r="G21" s="3" t="s">
        <v>6</v>
      </c>
      <c r="H21" s="1" t="s">
        <v>6</v>
      </c>
    </row>
    <row r="22" spans="1:7" ht="12.75">
      <c r="A22" s="14" t="s">
        <v>40</v>
      </c>
      <c r="B22" s="22"/>
      <c r="C22" s="22"/>
      <c r="D22" s="15">
        <v>30000</v>
      </c>
      <c r="E22" s="15">
        <f>5000*6</f>
        <v>30000</v>
      </c>
      <c r="F22" s="15">
        <f>5000*6</f>
        <v>30000</v>
      </c>
      <c r="G22" s="3"/>
    </row>
    <row r="23" spans="1:7" ht="12.75">
      <c r="A23" s="14"/>
      <c r="B23" s="25" t="s">
        <v>9</v>
      </c>
      <c r="C23" s="25"/>
      <c r="D23" s="18">
        <f>D22+D21</f>
        <v>162000</v>
      </c>
      <c r="E23" s="18">
        <f>E22+E21</f>
        <v>320400</v>
      </c>
      <c r="F23" s="18">
        <f>F22+F21</f>
        <v>505200</v>
      </c>
      <c r="G23" s="2"/>
    </row>
    <row r="24" spans="1:7" ht="12.75">
      <c r="A24" s="34" t="s">
        <v>2</v>
      </c>
      <c r="B24" s="9"/>
      <c r="C24" s="16"/>
      <c r="D24" s="16"/>
      <c r="E24" s="16"/>
      <c r="F24" s="16"/>
      <c r="G24" s="2"/>
    </row>
    <row r="25" spans="1:7" ht="12.75">
      <c r="A25" s="14" t="s">
        <v>15</v>
      </c>
      <c r="B25" s="35"/>
      <c r="C25" s="15"/>
      <c r="D25" s="15">
        <f>2000*12</f>
        <v>24000</v>
      </c>
      <c r="E25" s="15">
        <f>2000*12</f>
        <v>24000</v>
      </c>
      <c r="F25" s="15">
        <f>2000*12</f>
        <v>24000</v>
      </c>
      <c r="G25" s="2" t="s">
        <v>6</v>
      </c>
    </row>
    <row r="26" spans="1:7" ht="12.75">
      <c r="A26" s="14" t="s">
        <v>41</v>
      </c>
      <c r="B26" s="22"/>
      <c r="C26" s="15"/>
      <c r="D26" s="15">
        <f aca="true" t="shared" si="0" ref="D26:F27">D21*0.3</f>
        <v>39600</v>
      </c>
      <c r="E26" s="15">
        <f t="shared" si="0"/>
        <v>87120</v>
      </c>
      <c r="F26" s="15">
        <f t="shared" si="0"/>
        <v>142560</v>
      </c>
      <c r="G26" s="2"/>
    </row>
    <row r="27" spans="1:7" ht="12.75">
      <c r="A27" s="14" t="s">
        <v>42</v>
      </c>
      <c r="B27" s="22"/>
      <c r="C27" s="15"/>
      <c r="D27" s="15">
        <f t="shared" si="0"/>
        <v>9000</v>
      </c>
      <c r="E27" s="15">
        <f t="shared" si="0"/>
        <v>9000</v>
      </c>
      <c r="F27" s="15">
        <f t="shared" si="0"/>
        <v>9000</v>
      </c>
      <c r="G27" s="2"/>
    </row>
    <row r="28" spans="1:7" ht="12.75">
      <c r="A28" s="14" t="s">
        <v>36</v>
      </c>
      <c r="B28" s="22"/>
      <c r="C28" s="15"/>
      <c r="D28" s="15">
        <f>1350*2*12</f>
        <v>32400</v>
      </c>
      <c r="E28" s="15">
        <f>+D28*1.2</f>
        <v>38880</v>
      </c>
      <c r="F28" s="15">
        <f>E28*1.2</f>
        <v>46656</v>
      </c>
      <c r="G28" s="2"/>
    </row>
    <row r="29" spans="1:7" ht="12.75">
      <c r="A29" s="14" t="s">
        <v>10</v>
      </c>
      <c r="B29" s="22"/>
      <c r="C29" s="15"/>
      <c r="D29" s="15">
        <f>4500*12</f>
        <v>54000</v>
      </c>
      <c r="E29" s="15">
        <f>5500*12</f>
        <v>66000</v>
      </c>
      <c r="F29" s="15">
        <f>6500*12</f>
        <v>78000</v>
      </c>
      <c r="G29" s="2"/>
    </row>
    <row r="30" spans="1:7" ht="12.75">
      <c r="A30" s="14" t="s">
        <v>37</v>
      </c>
      <c r="B30" s="22"/>
      <c r="C30" s="15"/>
      <c r="D30" s="15">
        <f>200*12</f>
        <v>2400</v>
      </c>
      <c r="E30" s="15">
        <f>D30*1.2</f>
        <v>2880</v>
      </c>
      <c r="F30" s="15">
        <f>E30*1.2</f>
        <v>3456</v>
      </c>
      <c r="G30" s="2"/>
    </row>
    <row r="31" spans="1:6" ht="12.75">
      <c r="A31" s="14" t="s">
        <v>52</v>
      </c>
      <c r="B31" s="35"/>
      <c r="C31" s="28"/>
      <c r="D31" s="28">
        <v>3000</v>
      </c>
      <c r="E31" s="28">
        <v>3000</v>
      </c>
      <c r="F31" s="28">
        <v>3000</v>
      </c>
    </row>
    <row r="32" spans="1:6" ht="12.75">
      <c r="A32" s="14" t="s">
        <v>51</v>
      </c>
      <c r="B32" s="35"/>
      <c r="C32" s="28"/>
      <c r="D32" s="28"/>
      <c r="E32" s="28"/>
      <c r="F32" s="28"/>
    </row>
    <row r="33" spans="1:6" ht="12.75">
      <c r="A33" s="14" t="s">
        <v>23</v>
      </c>
      <c r="B33" s="35"/>
      <c r="C33" s="28"/>
      <c r="D33" s="28">
        <v>6000</v>
      </c>
      <c r="E33" s="28">
        <v>6000</v>
      </c>
      <c r="F33" s="28">
        <v>6000</v>
      </c>
    </row>
    <row r="34" spans="1:6" ht="12.75">
      <c r="A34" s="36" t="s">
        <v>24</v>
      </c>
      <c r="B34" s="35"/>
      <c r="C34" s="28"/>
      <c r="D34" s="28">
        <v>2000</v>
      </c>
      <c r="E34" s="28">
        <v>2000</v>
      </c>
      <c r="F34" s="28">
        <v>2000</v>
      </c>
    </row>
    <row r="35" spans="1:6" ht="12.75">
      <c r="A35" s="39"/>
      <c r="B35" s="34" t="s">
        <v>43</v>
      </c>
      <c r="C35" s="28"/>
      <c r="D35" s="26">
        <f>SUM(D25:D34)</f>
        <v>172400</v>
      </c>
      <c r="E35" s="26">
        <f>SUM(E25:E34)</f>
        <v>238880</v>
      </c>
      <c r="F35" s="26">
        <f>SUM(F25:F34)</f>
        <v>314672</v>
      </c>
    </row>
    <row r="36" spans="1:6" ht="12.75">
      <c r="A36" s="43" t="s">
        <v>44</v>
      </c>
      <c r="B36" s="44"/>
      <c r="C36" s="26"/>
      <c r="D36" s="26">
        <f>D23-D35</f>
        <v>-10400</v>
      </c>
      <c r="E36" s="26">
        <f>E23-E35</f>
        <v>81520</v>
      </c>
      <c r="F36" s="26">
        <f>F23-F35</f>
        <v>190528</v>
      </c>
    </row>
    <row r="37" spans="1:6" ht="12.75">
      <c r="A37" s="48" t="s">
        <v>47</v>
      </c>
      <c r="B37" s="51"/>
      <c r="C37" s="49"/>
      <c r="D37" s="49">
        <f>-D36*0.35</f>
        <v>3639.9999999999995</v>
      </c>
      <c r="E37" s="49">
        <v>0</v>
      </c>
      <c r="F37" s="49">
        <v>0</v>
      </c>
    </row>
    <row r="38" spans="1:6" ht="12.75">
      <c r="A38" s="48" t="s">
        <v>48</v>
      </c>
      <c r="B38" s="51"/>
      <c r="C38" s="49"/>
      <c r="D38" s="49">
        <v>0</v>
      </c>
      <c r="E38" s="49">
        <v>3990</v>
      </c>
      <c r="F38" s="49">
        <v>0</v>
      </c>
    </row>
    <row r="39" spans="1:6" ht="12.75">
      <c r="A39" s="36" t="s">
        <v>49</v>
      </c>
      <c r="B39" s="44"/>
      <c r="C39" s="26"/>
      <c r="D39" s="28">
        <v>0</v>
      </c>
      <c r="E39" s="28">
        <f>E36*0.35</f>
        <v>28532</v>
      </c>
      <c r="F39" s="28">
        <f>F36*0.35</f>
        <v>66684.8</v>
      </c>
    </row>
    <row r="40" spans="1:6" ht="12.75">
      <c r="A40" s="50" t="s">
        <v>50</v>
      </c>
      <c r="C40" s="28"/>
      <c r="D40" s="26">
        <v>0</v>
      </c>
      <c r="E40" s="26">
        <f>E39-E38</f>
        <v>24542</v>
      </c>
      <c r="F40" s="26">
        <f>F36*0.35</f>
        <v>66684.8</v>
      </c>
    </row>
    <row r="41" spans="1:6" ht="12.75">
      <c r="A41" s="43" t="s">
        <v>45</v>
      </c>
      <c r="B41" s="44"/>
      <c r="C41" s="26"/>
      <c r="D41" s="26">
        <f>D36-D40</f>
        <v>-10400</v>
      </c>
      <c r="E41" s="26">
        <f>E36-E40</f>
        <v>56978</v>
      </c>
      <c r="F41" s="26">
        <f>F36-F40</f>
        <v>123843.2</v>
      </c>
    </row>
    <row r="42" spans="1:6" ht="12.75">
      <c r="A42" s="14" t="s">
        <v>22</v>
      </c>
      <c r="B42" s="35"/>
      <c r="C42" s="28"/>
      <c r="D42" s="28">
        <v>4000</v>
      </c>
      <c r="E42" s="28">
        <v>4000</v>
      </c>
      <c r="F42" s="28">
        <v>4000</v>
      </c>
    </row>
    <row r="43" spans="1:6" ht="12.75">
      <c r="A43" s="14" t="s">
        <v>23</v>
      </c>
      <c r="B43" s="35"/>
      <c r="C43" s="28"/>
      <c r="D43" s="28">
        <v>6000</v>
      </c>
      <c r="E43" s="28">
        <v>6000</v>
      </c>
      <c r="F43" s="28">
        <v>6000</v>
      </c>
    </row>
    <row r="44" spans="1:6" ht="12.75">
      <c r="A44" s="36" t="s">
        <v>24</v>
      </c>
      <c r="B44" s="35"/>
      <c r="C44" s="28"/>
      <c r="D44" s="28">
        <v>2000</v>
      </c>
      <c r="E44" s="28">
        <v>2000</v>
      </c>
      <c r="F44" s="28">
        <v>2000</v>
      </c>
    </row>
    <row r="45" spans="1:6" ht="12.75">
      <c r="A45" s="14" t="s">
        <v>33</v>
      </c>
      <c r="B45" s="35"/>
      <c r="C45" s="28"/>
      <c r="D45" s="28"/>
      <c r="E45" s="28"/>
      <c r="F45" s="28">
        <v>10600</v>
      </c>
    </row>
    <row r="46" spans="1:6" ht="12.75">
      <c r="A46" s="36" t="s">
        <v>34</v>
      </c>
      <c r="B46" s="35" t="s">
        <v>6</v>
      </c>
      <c r="C46" s="28"/>
      <c r="D46" s="28"/>
      <c r="E46" s="28"/>
      <c r="F46" s="28">
        <v>13950</v>
      </c>
    </row>
    <row r="47" spans="1:6" ht="12.75">
      <c r="A47" s="36" t="s">
        <v>20</v>
      </c>
      <c r="B47" s="35"/>
      <c r="C47" s="28"/>
      <c r="D47" s="28"/>
      <c r="E47" s="28"/>
      <c r="F47" s="28">
        <v>3300</v>
      </c>
    </row>
    <row r="48" spans="1:6" ht="12.75">
      <c r="A48" s="36" t="s">
        <v>16</v>
      </c>
      <c r="B48" s="35"/>
      <c r="C48" s="28"/>
      <c r="D48" s="28"/>
      <c r="E48" s="28"/>
      <c r="F48" s="28">
        <v>4000</v>
      </c>
    </row>
    <row r="49" spans="1:6" ht="12.75">
      <c r="A49" s="43" t="s">
        <v>46</v>
      </c>
      <c r="B49" s="44"/>
      <c r="C49" s="26">
        <v>-63300</v>
      </c>
      <c r="D49" s="26">
        <f>SUM(D41:D48)</f>
        <v>1600</v>
      </c>
      <c r="E49" s="26">
        <f>SUM(E41:E48)</f>
        <v>68978</v>
      </c>
      <c r="F49" s="26">
        <f>SUM(F41:F48)</f>
        <v>167693.2</v>
      </c>
    </row>
    <row r="50" spans="1:6" ht="12.75">
      <c r="A50" s="42"/>
      <c r="B50" s="24"/>
      <c r="C50" s="41"/>
      <c r="D50" s="47">
        <f>1/1.1</f>
        <v>0.9090909090909091</v>
      </c>
      <c r="E50" s="47">
        <f>1/(1.1*1.1)</f>
        <v>0.8264462809917354</v>
      </c>
      <c r="F50" s="47">
        <f>1/(1.1*1.1*1.1)</f>
        <v>0.7513148009015775</v>
      </c>
    </row>
    <row r="51" spans="1:6" ht="12.75">
      <c r="A51" s="42"/>
      <c r="B51" s="24"/>
      <c r="C51" s="26">
        <f>C49</f>
        <v>-63300</v>
      </c>
      <c r="D51" s="26">
        <f>D50*D49</f>
        <v>1454.5454545454545</v>
      </c>
      <c r="E51" s="26">
        <f>E50*E49</f>
        <v>57006.61157024793</v>
      </c>
      <c r="F51" s="26">
        <f>F50*F49</f>
        <v>125990.38317054843</v>
      </c>
    </row>
    <row r="52" spans="1:6" ht="12.75">
      <c r="A52" s="42"/>
      <c r="B52" s="24"/>
      <c r="C52" s="41"/>
      <c r="D52" s="41"/>
      <c r="E52" s="41"/>
      <c r="F52" s="41"/>
    </row>
    <row r="53" spans="1:6" ht="12.75">
      <c r="A53" s="42"/>
      <c r="B53" s="45" t="s">
        <v>3</v>
      </c>
      <c r="C53" s="31">
        <v>0.1</v>
      </c>
      <c r="D53" s="41"/>
      <c r="E53" s="41"/>
      <c r="F53" s="41" t="s">
        <v>6</v>
      </c>
    </row>
    <row r="54" spans="1:6" ht="15">
      <c r="A54" s="42"/>
      <c r="B54" s="46" t="s">
        <v>4</v>
      </c>
      <c r="C54" s="32">
        <f>NPV(0.1,D49,E49,F49)+C49</f>
        <v>121151.54019534183</v>
      </c>
      <c r="D54" s="41"/>
      <c r="E54" s="41"/>
      <c r="F54" s="41"/>
    </row>
    <row r="55" spans="1:6" ht="15">
      <c r="A55" s="42"/>
      <c r="B55" s="46" t="s">
        <v>5</v>
      </c>
      <c r="C55" s="33">
        <f>IRR(C49:F49)</f>
        <v>0.6534055054598389</v>
      </c>
      <c r="D55" s="41"/>
      <c r="E55" s="41"/>
      <c r="F55" s="41"/>
    </row>
    <row r="56" spans="1:6" ht="12.75">
      <c r="A56" s="42"/>
      <c r="B56" s="24"/>
      <c r="C56" s="41"/>
      <c r="D56" s="41"/>
      <c r="E56" s="41"/>
      <c r="F56" s="41"/>
    </row>
    <row r="57" spans="1:6" ht="12.75">
      <c r="A57" s="42"/>
      <c r="B57" s="24"/>
      <c r="C57" s="41"/>
      <c r="D57" s="41"/>
      <c r="E57" s="41"/>
      <c r="F57" s="41"/>
    </row>
    <row r="58" spans="1:6" ht="12.75">
      <c r="A58" s="9"/>
      <c r="B58" s="9"/>
      <c r="C58" s="27"/>
      <c r="D58" s="27"/>
      <c r="E58" s="27"/>
      <c r="F58" s="27"/>
    </row>
    <row r="59" spans="1:7" ht="12.75">
      <c r="A59" s="9"/>
      <c r="B59" s="11" t="s">
        <v>25</v>
      </c>
      <c r="C59" s="38" t="s">
        <v>26</v>
      </c>
      <c r="D59" s="37" t="s">
        <v>35</v>
      </c>
      <c r="E59" s="27"/>
      <c r="F59" s="27"/>
      <c r="G59" s="5"/>
    </row>
    <row r="60" spans="1:8" ht="12.75">
      <c r="A60" s="24" t="s">
        <v>6</v>
      </c>
      <c r="B60" s="12" t="s">
        <v>29</v>
      </c>
      <c r="C60" s="28">
        <v>20000</v>
      </c>
      <c r="D60" s="28">
        <v>30000</v>
      </c>
      <c r="E60" s="29"/>
      <c r="F60" s="29"/>
      <c r="G60" s="6"/>
      <c r="H60" s="6"/>
    </row>
    <row r="61" spans="1:8" ht="12.75">
      <c r="A61" s="19"/>
      <c r="B61" s="40" t="s">
        <v>27</v>
      </c>
      <c r="C61" s="28">
        <v>12000</v>
      </c>
      <c r="D61" s="28">
        <v>18000</v>
      </c>
      <c r="E61" s="30" t="s">
        <v>6</v>
      </c>
      <c r="F61" s="30"/>
      <c r="G61" s="7"/>
      <c r="H61" s="4"/>
    </row>
    <row r="62" spans="1:8" ht="12.75">
      <c r="A62" s="19"/>
      <c r="B62" s="12" t="s">
        <v>28</v>
      </c>
      <c r="C62" s="28">
        <f>C60-C61</f>
        <v>8000</v>
      </c>
      <c r="D62" s="28">
        <f>D60-D61</f>
        <v>12000</v>
      </c>
      <c r="E62" s="30"/>
      <c r="F62" s="30"/>
      <c r="G62" s="4"/>
      <c r="H62" s="4"/>
    </row>
    <row r="63" spans="1:6" ht="12.75">
      <c r="A63" s="19"/>
      <c r="B63" s="12" t="s">
        <v>30</v>
      </c>
      <c r="C63" s="26">
        <v>12000</v>
      </c>
      <c r="D63" s="27">
        <v>15000</v>
      </c>
      <c r="E63" s="27"/>
      <c r="F63" s="27"/>
    </row>
    <row r="64" spans="1:6" ht="12.75">
      <c r="A64" s="19"/>
      <c r="B64" s="12" t="s">
        <v>31</v>
      </c>
      <c r="C64" s="28">
        <f>C63-C62</f>
        <v>4000</v>
      </c>
      <c r="D64" s="28">
        <f>D63-D62</f>
        <v>3000</v>
      </c>
      <c r="E64" s="27"/>
      <c r="F64" s="27"/>
    </row>
    <row r="65" spans="1:6" ht="12.75">
      <c r="A65" s="19"/>
      <c r="B65" s="12" t="s">
        <v>32</v>
      </c>
      <c r="C65" s="26">
        <f>C64*0.35</f>
        <v>1400</v>
      </c>
      <c r="D65" s="26">
        <f>D64*0.35</f>
        <v>1050</v>
      </c>
      <c r="E65" s="27"/>
      <c r="F65" s="27"/>
    </row>
    <row r="66" spans="1:6" ht="12.75">
      <c r="A66" s="19"/>
      <c r="B66" s="11" t="s">
        <v>25</v>
      </c>
      <c r="C66" s="26">
        <f>C63-C65</f>
        <v>10600</v>
      </c>
      <c r="D66" s="26">
        <f>D63-D65</f>
        <v>13950</v>
      </c>
      <c r="E66" s="27"/>
      <c r="F66" s="27"/>
    </row>
    <row r="67" spans="1:6" ht="12.75">
      <c r="A67" s="9"/>
      <c r="B67" s="9"/>
      <c r="C67" s="27"/>
      <c r="D67" s="27" t="s">
        <v>6</v>
      </c>
      <c r="E67" s="27"/>
      <c r="F67" s="27"/>
    </row>
    <row r="68" spans="3:6" ht="12.75">
      <c r="C68" s="27"/>
      <c r="D68" s="27"/>
      <c r="E68" s="27"/>
      <c r="F68" s="27"/>
    </row>
    <row r="69" spans="3:6" ht="12.75">
      <c r="C69" s="27"/>
      <c r="D69" s="27"/>
      <c r="E69" s="27"/>
      <c r="F69" s="27"/>
    </row>
    <row r="70" spans="3:6" ht="12.75">
      <c r="C70" s="27"/>
      <c r="D70" s="27"/>
      <c r="E70" s="27"/>
      <c r="F70" s="27"/>
    </row>
    <row r="71" spans="1:6" ht="12.75">
      <c r="A71" s="9"/>
      <c r="B71" s="9"/>
      <c r="C71" s="27"/>
      <c r="D71" s="27"/>
      <c r="E71" s="27"/>
      <c r="F71" s="27"/>
    </row>
    <row r="72" spans="1:6" ht="12.75">
      <c r="A72" s="9"/>
      <c r="B72" s="9"/>
      <c r="C72" s="27"/>
      <c r="D72" s="27"/>
      <c r="E72" s="27"/>
      <c r="F72" s="27"/>
    </row>
    <row r="73" spans="1:6" ht="12.75">
      <c r="A73" s="9"/>
      <c r="B73" s="9"/>
      <c r="C73" s="9"/>
      <c r="D73" s="9"/>
      <c r="E73" s="9"/>
      <c r="F73" s="9"/>
    </row>
    <row r="77" spans="3:7" ht="12.75">
      <c r="C77" s="5"/>
      <c r="G77" s="8"/>
    </row>
  </sheetData>
  <sheetProtection/>
  <mergeCells count="2">
    <mergeCell ref="A1:F1"/>
    <mergeCell ref="A3:F3"/>
  </mergeCells>
  <printOptions/>
  <pageMargins left="0.94" right="0.5118110236220472" top="0.68" bottom="0.63" header="0" footer="0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Adamo </dc:creator>
  <cp:keywords/>
  <dc:description/>
  <cp:lastModifiedBy>Kari</cp:lastModifiedBy>
  <cp:lastPrinted>2008-10-16T20:47:15Z</cp:lastPrinted>
  <dcterms:created xsi:type="dcterms:W3CDTF">2007-04-22T00:23:04Z</dcterms:created>
  <dcterms:modified xsi:type="dcterms:W3CDTF">2020-11-20T17:27:06Z</dcterms:modified>
  <cp:category/>
  <cp:version/>
  <cp:contentType/>
  <cp:contentStatus/>
</cp:coreProperties>
</file>